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480" windowHeight="11640" firstSheet="9" activeTab="12"/>
  </bookViews>
  <sheets>
    <sheet name="Участие в конкурсах" sheetId="1" r:id="rId1"/>
    <sheet name="РУП 09-10" sheetId="2" r:id="rId2"/>
    <sheet name="РУП 10-11" sheetId="3" r:id="rId3"/>
    <sheet name="РУП 11-12" sheetId="4" r:id="rId4"/>
    <sheet name="РУП 12-13" sheetId="5" r:id="rId5"/>
    <sheet name="РУП 13-14" sheetId="6" r:id="rId6"/>
    <sheet name="руп 14-15" sheetId="7" r:id="rId7"/>
    <sheet name="ИУ 09-10 " sheetId="8" r:id="rId8"/>
    <sheet name="ИУ 10-11" sheetId="9" r:id="rId9"/>
    <sheet name="ИУ 11-12" sheetId="10" r:id="rId10"/>
    <sheet name="ИУ 12-13" sheetId="11" r:id="rId11"/>
    <sheet name="ИУ 13-14" sheetId="12" r:id="rId12"/>
    <sheet name="ИУ 14-15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sorokinana</author>
    <author>405uchitel</author>
  </authors>
  <commentList>
    <comment ref="AG6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Гасоян Ислам
</t>
        </r>
      </text>
    </comment>
    <comment ref="S21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Не аттестован:
Семенов Женя 7В</t>
        </r>
      </text>
    </comment>
    <comment ref="K9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Николаев Петр</t>
        </r>
      </text>
    </comment>
    <comment ref="K12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Чунаева Элиза</t>
        </r>
      </text>
    </comment>
    <comment ref="K13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Блоха Вика
</t>
        </r>
      </text>
    </comment>
    <comment ref="K14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Гасоян Сурен
</t>
        </r>
      </text>
    </comment>
    <comment ref="V14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Гасоян Сурен
</t>
        </r>
      </text>
    </comment>
    <comment ref="V6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Гасоян Ислам</t>
        </r>
      </text>
    </comment>
    <comment ref="V10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Салманов Салман
</t>
        </r>
      </text>
    </comment>
    <comment ref="AD13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Шахова Елизавета н/а по болезни</t>
        </r>
      </text>
    </comment>
    <comment ref="AG14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Гасоян Сурен</t>
        </r>
      </text>
    </comment>
    <comment ref="AG16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Шадрин Павел</t>
        </r>
      </text>
    </comment>
    <comment ref="AD17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Осотов Сергей н/а по болезни</t>
        </r>
      </text>
    </comment>
    <comment ref="AO17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Осотов Сергей н/а по болезни
</t>
        </r>
      </text>
    </comment>
    <comment ref="AX17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Осотов Сергей н/а по болезни</t>
        </r>
      </text>
    </comment>
    <comment ref="BA14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Гасоян Сурен</t>
        </r>
      </text>
    </comment>
    <comment ref="AR14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Гасоян Сурен
Ильичев Антон</t>
        </r>
      </text>
    </comment>
    <comment ref="AR15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Войнов Дмитрий
Коломоец Владимир</t>
        </r>
      </text>
    </comment>
    <comment ref="AO7" authorId="1">
      <text>
        <r>
          <rPr>
            <b/>
            <sz val="9"/>
            <rFont val="Tahoma"/>
            <family val="2"/>
          </rPr>
          <t>405uchitel:</t>
        </r>
        <r>
          <rPr>
            <sz val="9"/>
            <rFont val="Tahoma"/>
            <family val="2"/>
          </rPr>
          <t xml:space="preserve">
Федорова Кристина н/а по причине пропусков без ув. причины</t>
        </r>
      </text>
    </comment>
  </commentList>
</comments>
</file>

<file path=xl/comments11.xml><?xml version="1.0" encoding="utf-8"?>
<comments xmlns="http://schemas.openxmlformats.org/spreadsheetml/2006/main">
  <authors>
    <author>sorokinana</author>
    <author>User</author>
  </authors>
  <commentList>
    <comment ref="AG6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Куцман Максим
</t>
        </r>
      </text>
    </comment>
    <comment ref="H1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н\а Халимова Мавзуна-отпуск</t>
        </r>
      </text>
    </comment>
    <comment ref="K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Ильичев Антон
Калинкин Павел
</t>
        </r>
      </text>
    </comment>
    <comment ref="K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Куртямов Влад
Руди Артур
</t>
        </r>
      </text>
    </comment>
    <comment ref="V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Рамазанов Ильяс-2</t>
        </r>
      </text>
    </comment>
    <comment ref="V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Куртямов Влад -2</t>
        </r>
      </text>
    </comment>
    <comment ref="S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Самородов Павел - Н\А</t>
        </r>
      </text>
    </comment>
    <comment ref="AG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Завьялова Людмила</t>
        </r>
      </text>
    </comment>
    <comment ref="AG1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Войнов Григорий</t>
        </r>
      </text>
    </comment>
    <comment ref="AG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Гасоян маар</t>
        </r>
      </text>
    </comment>
    <comment ref="AG2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Ильичев Антон
Булгазов рахим
Калинкин Павел</t>
        </r>
      </text>
    </comment>
    <comment ref="AR1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Куртямов Влад
</t>
        </r>
      </text>
    </comment>
  </commentList>
</comments>
</file>

<file path=xl/comments12.xml><?xml version="1.0" encoding="utf-8"?>
<comments xmlns="http://schemas.openxmlformats.org/spreadsheetml/2006/main">
  <authors>
    <author>Наталья</author>
    <author>Windows User</author>
  </authors>
  <commentList>
    <comment ref="AG9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Куцман Максим</t>
        </r>
      </text>
    </comment>
    <comment ref="AG10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Серова, Рзаев</t>
        </r>
      </text>
    </comment>
    <comment ref="AG7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Таран Мария</t>
        </r>
      </text>
    </comment>
    <comment ref="AG14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Рзаева Айлин</t>
        </r>
      </text>
    </comment>
    <comment ref="AG15" authorId="0">
      <text>
        <r>
          <rPr>
            <b/>
            <sz val="9"/>
            <rFont val="Tahoma"/>
            <family val="2"/>
          </rPr>
          <t>Наталья:</t>
        </r>
        <r>
          <rPr>
            <sz val="9"/>
            <rFont val="Tahoma"/>
            <family val="2"/>
          </rPr>
          <t xml:space="preserve">
Станкевич Иван</t>
        </r>
      </text>
    </comment>
    <comment ref="AR8" authorId="1">
      <text>
        <r>
          <rPr>
            <b/>
            <sz val="9"/>
            <rFont val="Tahoma"/>
            <family val="2"/>
          </rPr>
          <t>Янсуев Руслан</t>
        </r>
      </text>
    </comment>
    <comment ref="AR9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Приказчиков
Репкин</t>
        </r>
      </text>
    </comment>
    <comment ref="AR10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Редько</t>
        </r>
      </text>
    </comment>
    <comment ref="AR13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Мукаев, Турков, Швед</t>
        </r>
      </text>
    </comment>
  </commentList>
</comments>
</file>

<file path=xl/comments13.xml><?xml version="1.0" encoding="utf-8"?>
<comments xmlns="http://schemas.openxmlformats.org/spreadsheetml/2006/main">
  <authors>
    <author>Windows User</author>
  </authors>
  <commentList>
    <comment ref="K1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Гасоян Ислам 
Кочет Никита</t>
        </r>
      </text>
    </comment>
    <comment ref="K16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Турчина Рая</t>
        </r>
      </text>
    </comment>
    <comment ref="H1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Воржев Женя н/а
Уразгильдеева Алсу н/а</t>
        </r>
      </text>
    </comment>
    <comment ref="AB7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Дудлик Максим</t>
        </r>
      </text>
    </comment>
    <comment ref="AC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Выбыл Давыдов Денис</t>
        </r>
      </text>
    </comment>
    <comment ref="AB1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Баландина Арина</t>
        </r>
      </text>
    </comment>
  </commentList>
</comments>
</file>

<file path=xl/comments8.xml><?xml version="1.0" encoding="utf-8"?>
<comments xmlns="http://schemas.openxmlformats.org/spreadsheetml/2006/main">
  <authors>
    <author>sorokinana</author>
  </authors>
  <commentList>
    <comment ref="V7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Иванов Илья</t>
        </r>
      </text>
    </comment>
    <comment ref="V18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Башаркин Паша</t>
        </r>
      </text>
    </comment>
    <comment ref="V13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Колбович Катя</t>
        </r>
      </text>
    </comment>
    <comment ref="K7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Иванов Илья</t>
        </r>
      </text>
    </comment>
    <comment ref="K8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Алиян Сурен</t>
        </r>
      </text>
    </comment>
    <comment ref="K10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Коханов
Семенов Женя</t>
        </r>
      </text>
    </comment>
    <comment ref="K12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Переверзев Саша</t>
        </r>
      </text>
    </comment>
    <comment ref="K13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Алиев Ровшан
Шакиров Артур</t>
        </r>
      </text>
    </comment>
    <comment ref="K14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Гасанов Руслан
Суховерская Оля</t>
        </r>
      </text>
    </comment>
    <comment ref="K16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Байрамалиев Рауф</t>
        </r>
      </text>
    </comment>
    <comment ref="S22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Не аттестован:
Семенов Женя 7В</t>
        </r>
      </text>
    </comment>
    <comment ref="AD8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Попов Илья -не аттестован по причине пропусков</t>
        </r>
      </text>
    </comment>
    <comment ref="AG16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Соловьев Никита -2</t>
        </r>
      </text>
    </comment>
  </commentList>
</comments>
</file>

<file path=xl/comments9.xml><?xml version="1.0" encoding="utf-8"?>
<comments xmlns="http://schemas.openxmlformats.org/spreadsheetml/2006/main">
  <authors>
    <author>sorokinana</author>
  </authors>
  <commentList>
    <comment ref="S23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Не аттестован:
Семенов Женя 7В</t>
        </r>
      </text>
    </comment>
    <comment ref="K7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Иванов Илья</t>
        </r>
      </text>
    </comment>
    <comment ref="K14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Осотов Сергей</t>
        </r>
      </text>
    </comment>
    <comment ref="K16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Бабаева Даша</t>
        </r>
      </text>
    </comment>
    <comment ref="AG7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Иванов Илья</t>
        </r>
      </text>
    </comment>
    <comment ref="AG6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Афанасьев Алеша</t>
        </r>
      </text>
    </comment>
    <comment ref="AG15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Переверзев Саша</t>
        </r>
      </text>
    </comment>
    <comment ref="AG16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Бабаева Дарья
Зарипов Ринат
Лапин Алексей</t>
        </r>
      </text>
    </comment>
    <comment ref="AG17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Гасанов Руслан</t>
        </r>
      </text>
    </comment>
    <comment ref="AD15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Давлетшина Лиля н/а</t>
        </r>
      </text>
    </comment>
    <comment ref="AD16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Алиев Ровшан н/а</t>
        </r>
      </text>
    </comment>
    <comment ref="V21" authorId="0">
      <text>
        <r>
          <rPr>
            <b/>
            <sz val="8"/>
            <rFont val="Tahoma"/>
            <family val="2"/>
          </rPr>
          <t>sorokinana:</t>
        </r>
        <r>
          <rPr>
            <sz val="8"/>
            <rFont val="Tahoma"/>
            <family val="2"/>
          </rPr>
          <t xml:space="preserve">
Зябликов Алексей
</t>
        </r>
      </text>
    </comment>
  </commentList>
</comments>
</file>

<file path=xl/sharedStrings.xml><?xml version="1.0" encoding="utf-8"?>
<sst xmlns="http://schemas.openxmlformats.org/spreadsheetml/2006/main" count="1324" uniqueCount="146">
  <si>
    <t>кол-во призеров</t>
  </si>
  <si>
    <t>% призеров</t>
  </si>
  <si>
    <t>кол-во победителей</t>
  </si>
  <si>
    <t>% победителей</t>
  </si>
  <si>
    <t>Итого:</t>
  </si>
  <si>
    <t>общее кол-во участников</t>
  </si>
  <si>
    <t>Выполнение программы по предмету</t>
  </si>
  <si>
    <t>Кол-во часов по рабочей программе</t>
  </si>
  <si>
    <t>Кол-во практических работ</t>
  </si>
  <si>
    <t>Кол-во контрольных работ</t>
  </si>
  <si>
    <t>Входящий контроль</t>
  </si>
  <si>
    <t>Итоги I полугодия</t>
  </si>
  <si>
    <t>Динамика обученности в сравнении с входящим контролем на %:</t>
  </si>
  <si>
    <t>Динамика качества в сравнеии с входящим контролем на %:</t>
  </si>
  <si>
    <t>Годовая контрольная</t>
  </si>
  <si>
    <t>Динамика обученности в сравнении с I полугодием на %:</t>
  </si>
  <si>
    <t>Динамика качества в сравнеии с I полугодием на %:</t>
  </si>
  <si>
    <t>по плану</t>
  </si>
  <si>
    <t>по факту</t>
  </si>
  <si>
    <t>% выполнения</t>
  </si>
  <si>
    <t>обученность</t>
  </si>
  <si>
    <t>кач-во</t>
  </si>
  <si>
    <t>Результаты административных контрольных работ</t>
  </si>
  <si>
    <t>Кол-во лабораторных работ</t>
  </si>
  <si>
    <t>Кол-во уч-ся на начало года</t>
  </si>
  <si>
    <t>1 четверть</t>
  </si>
  <si>
    <t>2 четверть</t>
  </si>
  <si>
    <t>3 четверть</t>
  </si>
  <si>
    <t>4 четверть</t>
  </si>
  <si>
    <t>год</t>
  </si>
  <si>
    <t>% успеваемости</t>
  </si>
  <si>
    <t>% качества</t>
  </si>
  <si>
    <t>на конец четверти</t>
  </si>
  <si>
    <t>прибыло</t>
  </si>
  <si>
    <t>убыло</t>
  </si>
  <si>
    <t>кол-во аттестованных</t>
  </si>
  <si>
    <t>кол-во отличников</t>
  </si>
  <si>
    <t xml:space="preserve">кол-во неуспевающих </t>
  </si>
  <si>
    <t>% отличников</t>
  </si>
  <si>
    <t>на конец года</t>
  </si>
  <si>
    <t>предмет:</t>
  </si>
  <si>
    <t>Учитель</t>
  </si>
  <si>
    <t>Название конкурса, уровень</t>
  </si>
  <si>
    <t>Класс</t>
  </si>
  <si>
    <t>I четверть</t>
  </si>
  <si>
    <t>II четверть</t>
  </si>
  <si>
    <t>III четверть</t>
  </si>
  <si>
    <t>VI четверть</t>
  </si>
  <si>
    <t>Итого за год</t>
  </si>
  <si>
    <t>предмет</t>
  </si>
  <si>
    <t>Итого по учителю</t>
  </si>
  <si>
    <t>Сорокина Наталья Анатольевна</t>
  </si>
  <si>
    <t>Информатика</t>
  </si>
  <si>
    <t>6а</t>
  </si>
  <si>
    <t>6б</t>
  </si>
  <si>
    <t>6в</t>
  </si>
  <si>
    <t>6г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</si>
  <si>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</si>
  <si>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</si>
  <si>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</si>
  <si>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</si>
  <si>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</si>
  <si>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</si>
  <si>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</si>
  <si>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</si>
  <si>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</si>
  <si>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10б</t>
  </si>
  <si>
    <t>11а</t>
  </si>
  <si>
    <t>11б</t>
  </si>
  <si>
    <t>нет</t>
  </si>
  <si>
    <t>школьная олимпиада</t>
  </si>
  <si>
    <t>информатика</t>
  </si>
  <si>
    <t>Всеросийский игоровой конкурс "КИТ"</t>
  </si>
  <si>
    <t>средний балл</t>
  </si>
  <si>
    <t>на начало четверти</t>
  </si>
  <si>
    <t>кол-во обучающихся на "4"</t>
  </si>
  <si>
    <t xml:space="preserve">кол-во обучающихся на "4" </t>
  </si>
  <si>
    <t>% выполнения с учетом корректировки</t>
  </si>
  <si>
    <t>VI Международная Олимпиада по информатике (Уральская) 1 тур</t>
  </si>
  <si>
    <t>VI Международная Олимпиада по информатике (Уральская) 2 тур</t>
  </si>
  <si>
    <t>VI Международная Олимпиада по информатике (Уральская) 3 тур</t>
  </si>
  <si>
    <t>Второй интеллектуальный чемпионат среди образовательных учреждений "Кубок Урала-2010"</t>
  </si>
  <si>
    <t>Итоги прошлого года 08-09</t>
  </si>
  <si>
    <t>Всеросийский игоровой конкурс "Инфознайка"</t>
  </si>
  <si>
    <t>7г</t>
  </si>
  <si>
    <t>10а</t>
  </si>
  <si>
    <t>10в</t>
  </si>
  <si>
    <t>Школьная олимиада</t>
  </si>
  <si>
    <t>VII Международная Олимпиада по информатике (Уральская) 1 тур</t>
  </si>
  <si>
    <t>Инфознайка (всеросийский конкурс)</t>
  </si>
  <si>
    <t xml:space="preserve">V Международная Олимпиада по информатике (Уральская) </t>
  </si>
  <si>
    <t>Межрегиональный дистанционный конкурс "Базовый курс информатики"</t>
  </si>
  <si>
    <t>Школьный этап Всеросийской олимпиады для школьников</t>
  </si>
  <si>
    <t xml:space="preserve">Городской конкурс проектов "НОУ" </t>
  </si>
  <si>
    <t>Городской этап Всеросийской  олимпиады для шкльников</t>
  </si>
  <si>
    <t>Общий итог:</t>
  </si>
  <si>
    <t>% от общего числа учащихся</t>
  </si>
  <si>
    <t>2008-2009 учебный год (409 обучающихся)</t>
  </si>
  <si>
    <t>2009-2010 учебный год (315 обучающихся)</t>
  </si>
  <si>
    <t>2010-2011 учебный год (313 обучающихся)</t>
  </si>
  <si>
    <t>VII Международная Олимпиада по информатике (Уральская) 2 тур</t>
  </si>
  <si>
    <t>VII Международная Олимпиада по информатике (Уральская) 3 тур</t>
  </si>
  <si>
    <t>2011-2012 учебный год</t>
  </si>
  <si>
    <t>Школьная олимпиада</t>
  </si>
  <si>
    <t>2011-2012</t>
  </si>
  <si>
    <t>5а</t>
  </si>
  <si>
    <t>5б</t>
  </si>
  <si>
    <t>5в</t>
  </si>
  <si>
    <t>8г</t>
  </si>
  <si>
    <t>11в</t>
  </si>
  <si>
    <t>2010-2011</t>
  </si>
  <si>
    <t>2009-2010</t>
  </si>
  <si>
    <t>Всеросийская эвристическая олимпиада по информатике ЭЙДОС (исследовательская)</t>
  </si>
  <si>
    <t>2011-2012 учебный год (249-1 полугодие, )</t>
  </si>
  <si>
    <t>VIII Международная Олимпиада по информатике (Уральская) 1 тур</t>
  </si>
  <si>
    <t>VIII Международная Олимпиада по информатике (Уральская) 2 тур</t>
  </si>
  <si>
    <t>Всеросийский игоровой конкурс "КИТ" (20 ноября)</t>
  </si>
  <si>
    <t>IX Международная Олимпиада по информатике (Уральская) 1 тур (октябрь)</t>
  </si>
  <si>
    <t>Школьная олимпиада (октябрь)</t>
  </si>
  <si>
    <t>Всеросийский игоровой конкурс "Инфознайка" (январь)</t>
  </si>
  <si>
    <t>IX Международная Олимпиада по информатике (Уральская) 2 тур (декабрь)</t>
  </si>
  <si>
    <t>2012-2013</t>
  </si>
  <si>
    <t>9г</t>
  </si>
  <si>
    <t>2012-2013 учебный год (365-учащихся)</t>
  </si>
  <si>
    <t>Выполнение программы по предмету 2012-2013 год</t>
  </si>
  <si>
    <t>Итоги прошлого года 12-13</t>
  </si>
  <si>
    <t>2013-2014 учебный год (249 учащихся)</t>
  </si>
  <si>
    <t>X Международная Олимпиада по информатике (Уральская) 1 тур (октябрь)</t>
  </si>
  <si>
    <t>2013-2014</t>
  </si>
  <si>
    <t xml:space="preserve"> </t>
  </si>
  <si>
    <t>X Международная Олимпиада по информатике (Уральская) 2 тур (декабрь)</t>
  </si>
  <si>
    <t xml:space="preserve">X Международная Олимпиада по информатике (Уральская) 3 тур </t>
  </si>
  <si>
    <t>2014-2015</t>
  </si>
  <si>
    <t xml:space="preserve">  </t>
  </si>
  <si>
    <t>5г</t>
  </si>
  <si>
    <t>Итоги прошлого года 13-14</t>
  </si>
  <si>
    <t>Международная олимпиада по информатике БОБЕР</t>
  </si>
  <si>
    <t>2014-2015 учебный год (252 учащихся)</t>
  </si>
  <si>
    <t>Всеросийская олимпиада для школьников по информатике (муниципальный этап)</t>
  </si>
  <si>
    <t>Выполнение программы по предмету 2014-2015 год</t>
  </si>
  <si>
    <t>Окружная олимпиада по информатике (ханты-мансийск)</t>
  </si>
  <si>
    <t>Контрольную работу за 1 полугодие выполняли обучающиеся 7-11 классов. По итогам контрольных работ видно что более половины классов</t>
  </si>
  <si>
    <t>,</t>
  </si>
  <si>
    <t>улучшили свои показалели по обученности, за исключением 10а, 11а, 11б у них показатели не изменились. В двух классах 9б,9в показатели стали ниже.</t>
  </si>
  <si>
    <t>обучающимся со средними заниями, которые способны улучшить свои результаты.</t>
  </si>
  <si>
    <t xml:space="preserve">Качество заний улучшиось в 7а,б,в и 11а,б. В остальных классах качество знаний стало ниже в среднем на 10%. Необходимо больше внимания уделять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</si>
</sst>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yr"/>
      <family val="0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32" borderId="10" xfId="0" applyFill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4" borderId="10" xfId="0" applyFill="1" applyBorder="1" applyAlignment="1">
      <alignment textRotation="90" wrapText="1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35" borderId="10" xfId="0" applyFill="1" applyBorder="1" applyAlignment="1">
      <alignment textRotation="90" wrapText="1"/>
    </xf>
    <xf numFmtId="0" fontId="1" fillId="3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1" fillId="3" borderId="10" xfId="0" applyFont="1" applyFill="1" applyBorder="1" applyAlignment="1" applyProtection="1">
      <alignment/>
      <protection locked="0"/>
    </xf>
    <xf numFmtId="1" fontId="0" fillId="0" borderId="10" xfId="0" applyNumberFormat="1" applyBorder="1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9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 wrapText="1"/>
    </xf>
    <xf numFmtId="9" fontId="0" fillId="0" borderId="10" xfId="0" applyNumberFormat="1" applyBorder="1" applyAlignment="1">
      <alignment/>
    </xf>
    <xf numFmtId="0" fontId="0" fillId="32" borderId="10" xfId="0" applyFill="1" applyBorder="1" applyAlignment="1">
      <alignment textRotation="90" wrapText="1"/>
    </xf>
    <xf numFmtId="0" fontId="1" fillId="32" borderId="10" xfId="0" applyFont="1" applyFill="1" applyBorder="1" applyAlignment="1">
      <alignment/>
    </xf>
    <xf numFmtId="0" fontId="0" fillId="32" borderId="12" xfId="0" applyFill="1" applyBorder="1" applyAlignment="1">
      <alignment horizontal="center" wrapText="1"/>
    </xf>
    <xf numFmtId="0" fontId="8" fillId="3" borderId="10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 applyProtection="1">
      <alignment/>
      <protection locked="0"/>
    </xf>
    <xf numFmtId="1" fontId="1" fillId="3" borderId="10" xfId="0" applyNumberFormat="1" applyFont="1" applyFill="1" applyBorder="1" applyAlignment="1">
      <alignment/>
    </xf>
    <xf numFmtId="1" fontId="0" fillId="0" borderId="11" xfId="0" applyNumberFormat="1" applyBorder="1" applyAlignment="1">
      <alignment/>
    </xf>
    <xf numFmtId="1" fontId="1" fillId="35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0" fillId="32" borderId="10" xfId="0" applyFill="1" applyBorder="1" applyAlignment="1">
      <alignment textRotation="90"/>
    </xf>
    <xf numFmtId="0" fontId="0" fillId="32" borderId="10" xfId="0" applyFill="1" applyBorder="1" applyAlignment="1">
      <alignment vertical="center" textRotation="90" wrapText="1"/>
    </xf>
    <xf numFmtId="9" fontId="2" fillId="0" borderId="10" xfId="0" applyNumberFormat="1" applyFont="1" applyBorder="1" applyAlignment="1">
      <alignment wrapText="1"/>
    </xf>
    <xf numFmtId="0" fontId="0" fillId="10" borderId="10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 applyProtection="1">
      <alignment wrapText="1"/>
      <protection locked="0"/>
    </xf>
    <xf numFmtId="0" fontId="0" fillId="10" borderId="10" xfId="0" applyFill="1" applyBorder="1" applyAlignment="1" applyProtection="1">
      <alignment/>
      <protection locked="0"/>
    </xf>
    <xf numFmtId="9" fontId="0" fillId="10" borderId="10" xfId="0" applyNumberFormat="1" applyFill="1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9" fontId="0" fillId="10" borderId="10" xfId="0" applyNumberForma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/>
    </xf>
    <xf numFmtId="9" fontId="2" fillId="37" borderId="10" xfId="0" applyNumberFormat="1" applyFont="1" applyFill="1" applyBorder="1" applyAlignment="1">
      <alignment/>
    </xf>
    <xf numFmtId="9" fontId="0" fillId="0" borderId="10" xfId="0" applyNumberFormat="1" applyBorder="1" applyAlignment="1" applyProtection="1">
      <alignment/>
      <protection locked="0"/>
    </xf>
    <xf numFmtId="9" fontId="0" fillId="10" borderId="10" xfId="0" applyNumberFormat="1" applyFill="1" applyBorder="1" applyAlignment="1" applyProtection="1">
      <alignment/>
      <protection locked="0"/>
    </xf>
    <xf numFmtId="183" fontId="0" fillId="0" borderId="10" xfId="0" applyNumberForma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/>
    </xf>
    <xf numFmtId="182" fontId="1" fillId="35" borderId="10" xfId="0" applyNumberFormat="1" applyFont="1" applyFill="1" applyBorder="1" applyAlignment="1" applyProtection="1">
      <alignment/>
      <protection locked="0"/>
    </xf>
    <xf numFmtId="182" fontId="1" fillId="3" borderId="10" xfId="0" applyNumberFormat="1" applyFont="1" applyFill="1" applyBorder="1" applyAlignment="1">
      <alignment/>
    </xf>
    <xf numFmtId="0" fontId="0" fillId="0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1" fontId="0" fillId="3" borderId="10" xfId="0" applyNumberFormat="1" applyFill="1" applyBorder="1" applyAlignment="1" applyProtection="1">
      <alignment/>
      <protection locked="0"/>
    </xf>
    <xf numFmtId="182" fontId="0" fillId="0" borderId="10" xfId="0" applyNumberFormat="1" applyBorder="1" applyAlignment="1">
      <alignment/>
    </xf>
    <xf numFmtId="0" fontId="0" fillId="38" borderId="10" xfId="0" applyFill="1" applyBorder="1" applyAlignment="1">
      <alignment textRotation="90" wrapText="1"/>
    </xf>
    <xf numFmtId="0" fontId="0" fillId="37" borderId="10" xfId="0" applyFill="1" applyBorder="1" applyAlignment="1">
      <alignment textRotation="90" wrapText="1"/>
    </xf>
    <xf numFmtId="1" fontId="1" fillId="37" borderId="10" xfId="0" applyNumberFormat="1" applyFont="1" applyFill="1" applyBorder="1" applyAlignment="1">
      <alignment/>
    </xf>
    <xf numFmtId="0" fontId="0" fillId="10" borderId="10" xfId="0" applyFill="1" applyBorder="1" applyAlignment="1">
      <alignment textRotation="90" wrapText="1"/>
    </xf>
    <xf numFmtId="0" fontId="1" fillId="10" borderId="10" xfId="0" applyFont="1" applyFill="1" applyBorder="1" applyAlignment="1" applyProtection="1">
      <alignment/>
      <protection locked="0"/>
    </xf>
    <xf numFmtId="0" fontId="1" fillId="10" borderId="10" xfId="0" applyFont="1" applyFill="1" applyBorder="1" applyAlignment="1">
      <alignment/>
    </xf>
    <xf numFmtId="0" fontId="0" fillId="39" borderId="10" xfId="0" applyFill="1" applyBorder="1" applyAlignment="1">
      <alignment textRotation="90" wrapText="1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 applyProtection="1">
      <alignment/>
      <protection locked="0"/>
    </xf>
    <xf numFmtId="182" fontId="1" fillId="39" borderId="10" xfId="0" applyNumberFormat="1" applyFont="1" applyFill="1" applyBorder="1" applyAlignment="1" applyProtection="1">
      <alignment/>
      <protection locked="0"/>
    </xf>
    <xf numFmtId="1" fontId="1" fillId="37" borderId="10" xfId="0" applyNumberFormat="1" applyFont="1" applyFill="1" applyBorder="1" applyAlignment="1" applyProtection="1">
      <alignment/>
      <protection locked="0"/>
    </xf>
    <xf numFmtId="182" fontId="1" fillId="37" borderId="10" xfId="0" applyNumberFormat="1" applyFont="1" applyFill="1" applyBorder="1" applyAlignment="1">
      <alignment/>
    </xf>
    <xf numFmtId="182" fontId="1" fillId="37" borderId="10" xfId="0" applyNumberFormat="1" applyFont="1" applyFill="1" applyBorder="1" applyAlignment="1" applyProtection="1">
      <alignment/>
      <protection locked="0"/>
    </xf>
    <xf numFmtId="0" fontId="1" fillId="37" borderId="10" xfId="0" applyFont="1" applyFill="1" applyBorder="1" applyAlignment="1" applyProtection="1">
      <alignment/>
      <protection locked="0"/>
    </xf>
    <xf numFmtId="9" fontId="0" fillId="3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1" fontId="0" fillId="0" borderId="14" xfId="0" applyNumberFormat="1" applyBorder="1" applyAlignment="1">
      <alignment/>
    </xf>
    <xf numFmtId="0" fontId="1" fillId="0" borderId="10" xfId="0" applyFont="1" applyBorder="1" applyAlignment="1">
      <alignment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textRotation="90"/>
    </xf>
    <xf numFmtId="0" fontId="1" fillId="10" borderId="10" xfId="0" applyFont="1" applyFill="1" applyBorder="1" applyAlignment="1">
      <alignment textRotation="90" wrapText="1"/>
    </xf>
    <xf numFmtId="0" fontId="1" fillId="39" borderId="10" xfId="0" applyFont="1" applyFill="1" applyBorder="1" applyAlignment="1">
      <alignment textRotation="90" wrapText="1"/>
    </xf>
    <xf numFmtId="0" fontId="1" fillId="37" borderId="10" xfId="0" applyFont="1" applyFill="1" applyBorder="1" applyAlignment="1">
      <alignment textRotation="90" wrapText="1"/>
    </xf>
    <xf numFmtId="0" fontId="1" fillId="38" borderId="10" xfId="0" applyFont="1" applyFill="1" applyBorder="1" applyAlignment="1">
      <alignment textRotation="90" wrapText="1"/>
    </xf>
    <xf numFmtId="0" fontId="1" fillId="32" borderId="10" xfId="0" applyFont="1" applyFill="1" applyBorder="1" applyAlignment="1">
      <alignment textRotation="90" wrapText="1"/>
    </xf>
    <xf numFmtId="2" fontId="0" fillId="0" borderId="10" xfId="0" applyNumberFormat="1" applyBorder="1" applyAlignment="1">
      <alignment/>
    </xf>
    <xf numFmtId="9" fontId="0" fillId="0" borderId="10" xfId="0" applyNumberFormat="1" applyFill="1" applyBorder="1" applyAlignment="1">
      <alignment/>
    </xf>
    <xf numFmtId="0" fontId="0" fillId="40" borderId="10" xfId="0" applyFill="1" applyBorder="1" applyAlignment="1" applyProtection="1">
      <alignment wrapText="1"/>
      <protection locked="0"/>
    </xf>
    <xf numFmtId="182" fontId="1" fillId="32" borderId="10" xfId="0" applyNumberFormat="1" applyFont="1" applyFill="1" applyBorder="1" applyAlignment="1">
      <alignment/>
    </xf>
    <xf numFmtId="0" fontId="0" fillId="41" borderId="15" xfId="0" applyFill="1" applyBorder="1" applyAlignment="1" applyProtection="1">
      <alignment horizontal="center" wrapText="1"/>
      <protection locked="0"/>
    </xf>
    <xf numFmtId="0" fontId="0" fillId="41" borderId="11" xfId="0" applyFill="1" applyBorder="1" applyAlignment="1" applyProtection="1">
      <alignment horizontal="center" wrapText="1"/>
      <protection locked="0"/>
    </xf>
    <xf numFmtId="0" fontId="0" fillId="41" borderId="12" xfId="0" applyFill="1" applyBorder="1" applyAlignment="1" applyProtection="1">
      <alignment horizontal="center" wrapText="1"/>
      <protection locked="0"/>
    </xf>
    <xf numFmtId="0" fontId="0" fillId="33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34" borderId="19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1" xfId="0" applyFill="1" applyBorder="1" applyAlignment="1">
      <alignment horizontal="center" wrapText="1"/>
    </xf>
    <xf numFmtId="0" fontId="0" fillId="32" borderId="12" xfId="0" applyFill="1" applyBorder="1" applyAlignment="1">
      <alignment horizontal="center" wrapText="1"/>
    </xf>
    <xf numFmtId="0" fontId="0" fillId="32" borderId="21" xfId="0" applyFill="1" applyBorder="1" applyAlignment="1">
      <alignment horizontal="center" textRotation="90" wrapText="1"/>
    </xf>
    <xf numFmtId="0" fontId="0" fillId="32" borderId="13" xfId="0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5" xfId="0" applyFill="1" applyBorder="1" applyAlignment="1">
      <alignment wrapText="1"/>
    </xf>
    <xf numFmtId="0" fontId="0" fillId="32" borderId="11" xfId="0" applyFill="1" applyBorder="1" applyAlignment="1">
      <alignment wrapText="1"/>
    </xf>
    <xf numFmtId="0" fontId="0" fillId="32" borderId="10" xfId="0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6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V61"/>
  <sheetViews>
    <sheetView zoomScale="85" zoomScaleNormal="85" zoomScalePageLayoutView="0" workbookViewId="0" topLeftCell="A1">
      <pane ySplit="5" topLeftCell="A36" activePane="bottomLeft" state="frozen"/>
      <selection pane="topLeft" activeCell="A1" sqref="A1"/>
      <selection pane="bottomLeft" activeCell="A45" sqref="A45"/>
    </sheetView>
  </sheetViews>
  <sheetFormatPr defaultColWidth="9.00390625" defaultRowHeight="12.75"/>
  <cols>
    <col min="1" max="1" width="41.375" style="0" customWidth="1"/>
    <col min="2" max="2" width="7.75390625" style="0" customWidth="1"/>
    <col min="3" max="3" width="6.875" style="0" customWidth="1"/>
    <col min="4" max="4" width="7.125" style="2" customWidth="1"/>
    <col min="5" max="5" width="7.125" style="0" customWidth="1"/>
    <col min="6" max="6" width="7.125" style="2" customWidth="1"/>
    <col min="7" max="7" width="6.375" style="0" customWidth="1"/>
    <col min="9" max="9" width="7.125" style="2" customWidth="1"/>
    <col min="11" max="11" width="7.125" style="2" customWidth="1"/>
    <col min="14" max="14" width="7.125" style="2" customWidth="1"/>
    <col min="16" max="16" width="7.125" style="2" customWidth="1"/>
    <col min="19" max="19" width="7.125" style="2" customWidth="1"/>
    <col min="21" max="21" width="7.125" style="2" customWidth="1"/>
  </cols>
  <sheetData>
    <row r="2" spans="1:3" ht="15.75">
      <c r="A2" s="4" t="s">
        <v>41</v>
      </c>
      <c r="B2" s="21" t="s">
        <v>51</v>
      </c>
      <c r="C2" s="21"/>
    </row>
    <row r="3" spans="1:22" ht="12.75">
      <c r="A3" s="3" t="s">
        <v>49</v>
      </c>
      <c r="B3" s="118" t="s">
        <v>52</v>
      </c>
      <c r="C3" s="118"/>
      <c r="D3" s="118"/>
      <c r="E3" s="118"/>
      <c r="F3" s="118"/>
      <c r="G3" s="118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</row>
    <row r="4" spans="1:22" ht="12.75">
      <c r="A4" s="3"/>
      <c r="B4" s="2"/>
      <c r="C4" s="2"/>
      <c r="E4" s="2"/>
      <c r="G4" s="2"/>
      <c r="H4" s="2"/>
      <c r="J4" s="2"/>
      <c r="L4" s="2"/>
      <c r="M4" s="2"/>
      <c r="O4" s="2"/>
      <c r="Q4" s="2"/>
      <c r="R4" s="2"/>
      <c r="T4" s="2"/>
      <c r="V4" s="2"/>
    </row>
    <row r="5" spans="1:22" ht="60">
      <c r="A5" s="29" t="s">
        <v>42</v>
      </c>
      <c r="B5" s="64" t="s">
        <v>5</v>
      </c>
      <c r="C5" s="64" t="s">
        <v>96</v>
      </c>
      <c r="D5" s="64" t="s">
        <v>0</v>
      </c>
      <c r="E5" s="64" t="s">
        <v>1</v>
      </c>
      <c r="F5" s="64" t="s">
        <v>2</v>
      </c>
      <c r="G5" s="64" t="s">
        <v>3</v>
      </c>
      <c r="H5" s="5"/>
      <c r="I5" s="5"/>
      <c r="J5" s="1"/>
      <c r="K5" s="5"/>
      <c r="L5" s="1"/>
      <c r="M5" s="5"/>
      <c r="N5" s="5"/>
      <c r="O5" s="1"/>
      <c r="P5" s="5"/>
      <c r="Q5" s="1"/>
      <c r="R5" s="5"/>
      <c r="S5" s="5"/>
      <c r="T5" s="1"/>
      <c r="U5" s="5"/>
      <c r="V5" s="1"/>
    </row>
    <row r="6" spans="1:22" ht="12.75">
      <c r="A6" s="119" t="s">
        <v>97</v>
      </c>
      <c r="B6" s="120"/>
      <c r="C6" s="120"/>
      <c r="D6" s="120"/>
      <c r="E6" s="120"/>
      <c r="F6" s="120"/>
      <c r="G6" s="121"/>
      <c r="H6" s="5"/>
      <c r="I6" s="5"/>
      <c r="J6" s="1"/>
      <c r="K6" s="5"/>
      <c r="L6" s="1"/>
      <c r="M6" s="5"/>
      <c r="N6" s="5"/>
      <c r="O6" s="1"/>
      <c r="P6" s="5"/>
      <c r="Q6" s="1"/>
      <c r="R6" s="5"/>
      <c r="S6" s="5"/>
      <c r="T6" s="1"/>
      <c r="U6" s="5"/>
      <c r="V6" s="1"/>
    </row>
    <row r="7" spans="1:22" ht="12.75">
      <c r="A7" s="54" t="s">
        <v>89</v>
      </c>
      <c r="B7" s="55">
        <v>2</v>
      </c>
      <c r="C7" s="63">
        <f>B7/409</f>
        <v>0.004889975550122249</v>
      </c>
      <c r="D7" s="55">
        <v>0</v>
      </c>
      <c r="E7" s="55">
        <v>0</v>
      </c>
      <c r="F7" s="55">
        <v>0</v>
      </c>
      <c r="G7" s="55">
        <v>0</v>
      </c>
      <c r="H7" s="5"/>
      <c r="I7" s="5"/>
      <c r="J7" s="1"/>
      <c r="K7" s="5"/>
      <c r="L7" s="1"/>
      <c r="M7" s="5"/>
      <c r="N7" s="5"/>
      <c r="O7" s="1"/>
      <c r="P7" s="5"/>
      <c r="Q7" s="1"/>
      <c r="R7" s="5"/>
      <c r="S7" s="5"/>
      <c r="T7" s="1"/>
      <c r="U7" s="5"/>
      <c r="V7" s="1"/>
    </row>
    <row r="8" spans="1:22" ht="25.5">
      <c r="A8" s="54" t="s">
        <v>91</v>
      </c>
      <c r="B8" s="55">
        <v>10</v>
      </c>
      <c r="C8" s="56">
        <f>B8/409</f>
        <v>0.02444987775061125</v>
      </c>
      <c r="D8" s="55">
        <v>0</v>
      </c>
      <c r="E8" s="55">
        <v>0</v>
      </c>
      <c r="F8" s="55">
        <v>0</v>
      </c>
      <c r="G8" s="55">
        <v>0</v>
      </c>
      <c r="H8" s="5"/>
      <c r="I8" s="5"/>
      <c r="J8" s="1"/>
      <c r="K8" s="5"/>
      <c r="L8" s="1"/>
      <c r="M8" s="5"/>
      <c r="N8" s="5"/>
      <c r="O8" s="1"/>
      <c r="P8" s="5"/>
      <c r="Q8" s="1"/>
      <c r="R8" s="5"/>
      <c r="S8" s="5"/>
      <c r="T8" s="1"/>
      <c r="U8" s="5"/>
      <c r="V8" s="1"/>
    </row>
    <row r="9" spans="1:22" ht="25.5">
      <c r="A9" s="54" t="s">
        <v>92</v>
      </c>
      <c r="B9" s="55">
        <v>12</v>
      </c>
      <c r="C9" s="56">
        <f>B9/409</f>
        <v>0.029339853300733496</v>
      </c>
      <c r="D9" s="55">
        <v>3</v>
      </c>
      <c r="E9" s="56">
        <f>D9/B9</f>
        <v>0.25</v>
      </c>
      <c r="F9" s="55">
        <v>1</v>
      </c>
      <c r="G9" s="56">
        <f>F9/B9</f>
        <v>0.08333333333333333</v>
      </c>
      <c r="H9" s="5"/>
      <c r="I9" s="5"/>
      <c r="J9" s="1"/>
      <c r="K9" s="5"/>
      <c r="L9" s="1"/>
      <c r="M9" s="5"/>
      <c r="N9" s="5"/>
      <c r="O9" s="1"/>
      <c r="P9" s="5"/>
      <c r="Q9" s="1"/>
      <c r="R9" s="5"/>
      <c r="S9" s="5"/>
      <c r="T9" s="1"/>
      <c r="U9" s="5"/>
      <c r="V9" s="1"/>
    </row>
    <row r="10" spans="1:22" s="53" customFormat="1" ht="25.5">
      <c r="A10" s="30" t="s">
        <v>90</v>
      </c>
      <c r="B10" s="55">
        <v>8</v>
      </c>
      <c r="C10" s="56">
        <f>B10/409</f>
        <v>0.019559902200488997</v>
      </c>
      <c r="D10" s="55">
        <v>0</v>
      </c>
      <c r="E10" s="55">
        <v>0</v>
      </c>
      <c r="F10" s="55">
        <v>0</v>
      </c>
      <c r="G10" s="55">
        <v>0</v>
      </c>
      <c r="H10" s="51"/>
      <c r="I10" s="51"/>
      <c r="J10" s="52"/>
      <c r="K10" s="51"/>
      <c r="L10" s="52"/>
      <c r="M10" s="51"/>
      <c r="N10" s="51"/>
      <c r="O10" s="52"/>
      <c r="P10" s="51"/>
      <c r="Q10" s="52"/>
      <c r="R10" s="51"/>
      <c r="S10" s="51"/>
      <c r="T10" s="52"/>
      <c r="U10" s="51"/>
      <c r="V10" s="52"/>
    </row>
    <row r="11" spans="1:22" s="53" customFormat="1" ht="12.75">
      <c r="A11" s="48" t="s">
        <v>4</v>
      </c>
      <c r="B11" s="57">
        <f>SUM(B7:B10)</f>
        <v>32</v>
      </c>
      <c r="C11" s="58">
        <f>B11/409</f>
        <v>0.07823960880195599</v>
      </c>
      <c r="D11" s="57">
        <f>SUM(D7:D10)</f>
        <v>3</v>
      </c>
      <c r="E11" s="58">
        <f>AVERAGE(E7:E10)</f>
        <v>0.0625</v>
      </c>
      <c r="F11" s="57">
        <f>SUM(F7:F10)</f>
        <v>1</v>
      </c>
      <c r="G11" s="58">
        <f>AVERAGE(G7:G10)</f>
        <v>0.020833333333333332</v>
      </c>
      <c r="H11" s="51"/>
      <c r="I11" s="51"/>
      <c r="J11" s="52"/>
      <c r="K11" s="51"/>
      <c r="L11" s="52"/>
      <c r="M11" s="51"/>
      <c r="N11" s="51"/>
      <c r="O11" s="52"/>
      <c r="P11" s="51"/>
      <c r="Q11" s="52"/>
      <c r="R11" s="51"/>
      <c r="S11" s="51"/>
      <c r="T11" s="52"/>
      <c r="U11" s="51"/>
      <c r="V11" s="52"/>
    </row>
    <row r="12" spans="1:22" ht="12.75">
      <c r="A12" s="112" t="s">
        <v>98</v>
      </c>
      <c r="B12" s="113"/>
      <c r="C12" s="113"/>
      <c r="D12" s="113"/>
      <c r="E12" s="113"/>
      <c r="F12" s="113"/>
      <c r="G12" s="114"/>
      <c r="H12" s="5"/>
      <c r="I12" s="5"/>
      <c r="J12" s="1"/>
      <c r="K12" s="5"/>
      <c r="L12" s="1"/>
      <c r="M12" s="5"/>
      <c r="N12" s="5"/>
      <c r="O12" s="1"/>
      <c r="P12" s="5"/>
      <c r="Q12" s="1"/>
      <c r="R12" s="5"/>
      <c r="S12" s="5"/>
      <c r="T12" s="1"/>
      <c r="U12" s="5"/>
      <c r="V12" s="1"/>
    </row>
    <row r="13" spans="1:7" ht="12.75">
      <c r="A13" s="22" t="s">
        <v>70</v>
      </c>
      <c r="B13" s="22">
        <v>47</v>
      </c>
      <c r="C13" s="61">
        <f>B13/315</f>
        <v>0.1492063492063492</v>
      </c>
      <c r="D13" s="23">
        <v>8</v>
      </c>
      <c r="E13" s="28">
        <f>D13*100/B13</f>
        <v>17.02127659574468</v>
      </c>
      <c r="F13" s="23">
        <v>2</v>
      </c>
      <c r="G13" s="28">
        <f>F13*100/B13</f>
        <v>4.25531914893617</v>
      </c>
    </row>
    <row r="14" spans="1:7" ht="15" customHeight="1">
      <c r="A14" s="30" t="s">
        <v>72</v>
      </c>
      <c r="B14" s="22">
        <v>10</v>
      </c>
      <c r="C14" s="61">
        <f aca="true" t="shared" si="0" ref="C14:C21">B14/315</f>
        <v>0.031746031746031744</v>
      </c>
      <c r="D14" s="23">
        <v>8</v>
      </c>
      <c r="E14" s="28">
        <f aca="true" t="shared" si="1" ref="E14:E19">D14*100/B14</f>
        <v>80</v>
      </c>
      <c r="F14" s="23">
        <v>3</v>
      </c>
      <c r="G14" s="28">
        <f aca="true" t="shared" si="2" ref="G14:G20">F14*100/B14</f>
        <v>30</v>
      </c>
    </row>
    <row r="15" spans="1:7" ht="27.75" customHeight="1">
      <c r="A15" s="30" t="s">
        <v>78</v>
      </c>
      <c r="B15" s="22">
        <v>10</v>
      </c>
      <c r="C15" s="61">
        <f t="shared" si="0"/>
        <v>0.031746031746031744</v>
      </c>
      <c r="D15" s="23"/>
      <c r="E15" s="28">
        <f t="shared" si="1"/>
        <v>0</v>
      </c>
      <c r="F15" s="23"/>
      <c r="G15" s="28">
        <f t="shared" si="2"/>
        <v>0</v>
      </c>
    </row>
    <row r="16" spans="1:7" ht="25.5" customHeight="1">
      <c r="A16" s="30" t="s">
        <v>79</v>
      </c>
      <c r="B16" s="22">
        <v>9</v>
      </c>
      <c r="C16" s="61">
        <f t="shared" si="0"/>
        <v>0.02857142857142857</v>
      </c>
      <c r="D16" s="23"/>
      <c r="E16" s="28">
        <f t="shared" si="1"/>
        <v>0</v>
      </c>
      <c r="F16" s="23"/>
      <c r="G16" s="28">
        <f t="shared" si="2"/>
        <v>0</v>
      </c>
    </row>
    <row r="17" spans="1:7" ht="25.5" customHeight="1">
      <c r="A17" s="30" t="s">
        <v>80</v>
      </c>
      <c r="B17" s="22">
        <v>2</v>
      </c>
      <c r="C17" s="61">
        <f t="shared" si="0"/>
        <v>0.006349206349206349</v>
      </c>
      <c r="D17" s="23">
        <v>0</v>
      </c>
      <c r="E17" s="28">
        <f t="shared" si="1"/>
        <v>0</v>
      </c>
      <c r="F17" s="23">
        <v>1</v>
      </c>
      <c r="G17" s="28">
        <f t="shared" si="2"/>
        <v>50</v>
      </c>
    </row>
    <row r="18" spans="1:7" ht="25.5" customHeight="1">
      <c r="A18" s="30" t="s">
        <v>81</v>
      </c>
      <c r="B18" s="22">
        <v>15</v>
      </c>
      <c r="C18" s="61">
        <f t="shared" si="0"/>
        <v>0.047619047619047616</v>
      </c>
      <c r="D18" s="23"/>
      <c r="E18" s="28">
        <f t="shared" si="1"/>
        <v>0</v>
      </c>
      <c r="F18" s="23"/>
      <c r="G18" s="28">
        <f t="shared" si="2"/>
        <v>0</v>
      </c>
    </row>
    <row r="19" spans="1:7" ht="17.25" customHeight="1">
      <c r="A19" s="30" t="s">
        <v>83</v>
      </c>
      <c r="B19" s="22">
        <v>3</v>
      </c>
      <c r="C19" s="61">
        <f t="shared" si="0"/>
        <v>0.009523809523809525</v>
      </c>
      <c r="D19" s="23">
        <v>0</v>
      </c>
      <c r="E19" s="28">
        <f t="shared" si="1"/>
        <v>0</v>
      </c>
      <c r="F19" s="23"/>
      <c r="G19" s="28">
        <f t="shared" si="2"/>
        <v>0</v>
      </c>
    </row>
    <row r="20" spans="1:13" ht="17.25" customHeight="1">
      <c r="A20" s="30" t="s">
        <v>93</v>
      </c>
      <c r="B20" s="22">
        <v>1</v>
      </c>
      <c r="C20" s="61">
        <f t="shared" si="0"/>
        <v>0.0031746031746031746</v>
      </c>
      <c r="D20" s="23">
        <v>0</v>
      </c>
      <c r="E20" s="28">
        <v>0</v>
      </c>
      <c r="F20" s="23">
        <v>0</v>
      </c>
      <c r="G20" s="28">
        <f t="shared" si="2"/>
        <v>0</v>
      </c>
      <c r="M20" s="30"/>
    </row>
    <row r="21" spans="1:7" ht="12.75">
      <c r="A21" s="46" t="s">
        <v>4</v>
      </c>
      <c r="B21" s="46">
        <f>SUM(B13:B20)</f>
        <v>97</v>
      </c>
      <c r="C21" s="62">
        <f t="shared" si="0"/>
        <v>0.30793650793650795</v>
      </c>
      <c r="D21" s="46">
        <f>SUM(D13:D20)</f>
        <v>16</v>
      </c>
      <c r="E21" s="50">
        <f>D21/B21</f>
        <v>0.16494845360824742</v>
      </c>
      <c r="F21" s="47">
        <f>SUM(F13:F20)</f>
        <v>6</v>
      </c>
      <c r="G21" s="50">
        <f>F21/B21</f>
        <v>0.061855670103092786</v>
      </c>
    </row>
    <row r="22" spans="1:8" ht="12.75">
      <c r="A22" s="115" t="s">
        <v>99</v>
      </c>
      <c r="B22" s="116"/>
      <c r="C22" s="116"/>
      <c r="D22" s="116"/>
      <c r="E22" s="116"/>
      <c r="F22" s="116"/>
      <c r="G22" s="117"/>
      <c r="H22" s="1"/>
    </row>
    <row r="23" spans="1:7" ht="12.75">
      <c r="A23" s="30" t="s">
        <v>87</v>
      </c>
      <c r="B23" s="22">
        <v>17</v>
      </c>
      <c r="C23" s="61">
        <f aca="true" t="shared" si="3" ref="C23:C29">B23/313</f>
        <v>0.054313099041533544</v>
      </c>
      <c r="D23" s="23">
        <v>0</v>
      </c>
      <c r="E23" s="33">
        <f aca="true" t="shared" si="4" ref="E23:E30">D23/B23</f>
        <v>0</v>
      </c>
      <c r="F23" s="23">
        <v>0</v>
      </c>
      <c r="G23" s="33">
        <f aca="true" t="shared" si="5" ref="G23:G30">F23/B23</f>
        <v>0</v>
      </c>
    </row>
    <row r="24" spans="1:7" ht="25.5">
      <c r="A24" s="30" t="s">
        <v>88</v>
      </c>
      <c r="B24" s="22">
        <v>11</v>
      </c>
      <c r="C24" s="61">
        <f t="shared" si="3"/>
        <v>0.03514376996805112</v>
      </c>
      <c r="D24" s="23"/>
      <c r="E24" s="33">
        <f t="shared" si="4"/>
        <v>0</v>
      </c>
      <c r="F24" s="23"/>
      <c r="G24" s="33">
        <f t="shared" si="5"/>
        <v>0</v>
      </c>
    </row>
    <row r="25" spans="1:7" ht="25.5">
      <c r="A25" s="30" t="s">
        <v>92</v>
      </c>
      <c r="B25" s="22">
        <v>16</v>
      </c>
      <c r="C25" s="61">
        <f t="shared" si="3"/>
        <v>0.051118210862619806</v>
      </c>
      <c r="D25" s="23">
        <v>0</v>
      </c>
      <c r="E25" s="33">
        <f t="shared" si="4"/>
        <v>0</v>
      </c>
      <c r="F25" s="23">
        <v>0</v>
      </c>
      <c r="G25" s="33">
        <f t="shared" si="5"/>
        <v>0</v>
      </c>
    </row>
    <row r="26" spans="1:7" ht="25.5">
      <c r="A26" s="30" t="s">
        <v>94</v>
      </c>
      <c r="B26" s="22">
        <v>1</v>
      </c>
      <c r="C26" s="61">
        <f t="shared" si="3"/>
        <v>0.003194888178913738</v>
      </c>
      <c r="D26" s="23"/>
      <c r="E26" s="33">
        <f t="shared" si="4"/>
        <v>0</v>
      </c>
      <c r="F26" s="23"/>
      <c r="G26" s="33">
        <f t="shared" si="5"/>
        <v>0</v>
      </c>
    </row>
    <row r="27" spans="1:7" ht="25.5">
      <c r="A27" s="30" t="s">
        <v>100</v>
      </c>
      <c r="B27" s="22">
        <v>8</v>
      </c>
      <c r="C27" s="61">
        <f t="shared" si="3"/>
        <v>0.025559105431309903</v>
      </c>
      <c r="D27" s="23"/>
      <c r="E27" s="33">
        <f t="shared" si="4"/>
        <v>0</v>
      </c>
      <c r="F27" s="23"/>
      <c r="G27" s="33">
        <f t="shared" si="5"/>
        <v>0</v>
      </c>
    </row>
    <row r="28" spans="1:7" ht="25.5">
      <c r="A28" s="30" t="s">
        <v>83</v>
      </c>
      <c r="B28" s="22">
        <v>23</v>
      </c>
      <c r="C28" s="61">
        <f t="shared" si="3"/>
        <v>0.07348242811501597</v>
      </c>
      <c r="D28" s="23">
        <v>0</v>
      </c>
      <c r="E28" s="33">
        <f t="shared" si="4"/>
        <v>0</v>
      </c>
      <c r="F28" s="23">
        <v>0</v>
      </c>
      <c r="G28" s="33">
        <f t="shared" si="5"/>
        <v>0</v>
      </c>
    </row>
    <row r="29" spans="1:7" ht="25.5">
      <c r="A29" s="30" t="s">
        <v>101</v>
      </c>
      <c r="B29" s="22">
        <v>5</v>
      </c>
      <c r="C29" s="61">
        <f t="shared" si="3"/>
        <v>0.01597444089456869</v>
      </c>
      <c r="D29" s="23">
        <v>1</v>
      </c>
      <c r="E29" s="33">
        <f>D29/B29</f>
        <v>0.2</v>
      </c>
      <c r="F29" s="23">
        <v>0</v>
      </c>
      <c r="G29" s="33">
        <f>F29/B29</f>
        <v>0</v>
      </c>
    </row>
    <row r="30" spans="1:7" ht="12.75">
      <c r="A30" s="48" t="s">
        <v>4</v>
      </c>
      <c r="B30" s="49">
        <f>SUM(B23:B29)</f>
        <v>81</v>
      </c>
      <c r="C30" s="62">
        <f>B30/313</f>
        <v>0.25878594249201275</v>
      </c>
      <c r="D30" s="49">
        <f>SUM(D23:D27)</f>
        <v>0</v>
      </c>
      <c r="E30" s="50">
        <f t="shared" si="4"/>
        <v>0</v>
      </c>
      <c r="F30" s="49">
        <f>SUM(F23:F27)</f>
        <v>0</v>
      </c>
      <c r="G30" s="50">
        <f t="shared" si="5"/>
        <v>0</v>
      </c>
    </row>
    <row r="31" spans="1:7" ht="12.75">
      <c r="A31" s="110" t="s">
        <v>113</v>
      </c>
      <c r="B31" s="110"/>
      <c r="C31" s="110"/>
      <c r="D31" s="110"/>
      <c r="E31" s="110"/>
      <c r="F31" s="110"/>
      <c r="G31" s="110"/>
    </row>
    <row r="32" spans="1:7" ht="12.75">
      <c r="A32" s="68" t="s">
        <v>103</v>
      </c>
      <c r="B32" s="8">
        <v>9</v>
      </c>
      <c r="C32" s="33">
        <f aca="true" t="shared" si="6" ref="C32:C37">B32/249</f>
        <v>0.03614457831325301</v>
      </c>
      <c r="D32" s="69">
        <v>5</v>
      </c>
      <c r="E32" s="33">
        <f aca="true" t="shared" si="7" ref="E32:E37">D32/B32</f>
        <v>0.5555555555555556</v>
      </c>
      <c r="F32" s="69">
        <v>1</v>
      </c>
      <c r="G32" s="33">
        <f>F32/B32</f>
        <v>0.1111111111111111</v>
      </c>
    </row>
    <row r="33" spans="1:7" ht="25.5">
      <c r="A33" s="30" t="s">
        <v>114</v>
      </c>
      <c r="B33" s="8">
        <v>9</v>
      </c>
      <c r="C33" s="33">
        <f t="shared" si="6"/>
        <v>0.03614457831325301</v>
      </c>
      <c r="D33" s="69"/>
      <c r="E33" s="33">
        <f t="shared" si="7"/>
        <v>0</v>
      </c>
      <c r="F33" s="69"/>
      <c r="G33" s="33">
        <f>F33/B33</f>
        <v>0</v>
      </c>
    </row>
    <row r="34" spans="1:7" ht="30.75" customHeight="1">
      <c r="A34" s="30" t="s">
        <v>115</v>
      </c>
      <c r="B34" s="8">
        <v>9</v>
      </c>
      <c r="C34" s="33">
        <f t="shared" si="6"/>
        <v>0.03614457831325301</v>
      </c>
      <c r="D34" s="69"/>
      <c r="E34" s="33">
        <f t="shared" si="7"/>
        <v>0</v>
      </c>
      <c r="F34" s="69"/>
      <c r="G34" s="33">
        <v>0</v>
      </c>
    </row>
    <row r="35" spans="1:7" ht="30.75" customHeight="1">
      <c r="A35" s="30" t="s">
        <v>94</v>
      </c>
      <c r="B35" s="8">
        <v>1</v>
      </c>
      <c r="C35" s="33">
        <f t="shared" si="6"/>
        <v>0.004016064257028112</v>
      </c>
      <c r="D35" s="69"/>
      <c r="E35" s="33">
        <f t="shared" si="7"/>
        <v>0</v>
      </c>
      <c r="F35" s="69"/>
      <c r="G35" s="33"/>
    </row>
    <row r="36" spans="1:7" ht="24" customHeight="1">
      <c r="A36" s="30" t="s">
        <v>83</v>
      </c>
      <c r="B36" s="8">
        <v>35</v>
      </c>
      <c r="C36" s="33">
        <f t="shared" si="6"/>
        <v>0.14056224899598393</v>
      </c>
      <c r="D36" s="69"/>
      <c r="E36" s="33">
        <f t="shared" si="7"/>
        <v>0</v>
      </c>
      <c r="F36" s="69"/>
      <c r="G36" s="33">
        <v>0</v>
      </c>
    </row>
    <row r="37" spans="1:7" ht="24" customHeight="1">
      <c r="A37" s="30" t="s">
        <v>112</v>
      </c>
      <c r="B37" s="8">
        <v>2</v>
      </c>
      <c r="C37" s="33">
        <f t="shared" si="6"/>
        <v>0.008032128514056224</v>
      </c>
      <c r="D37" s="69">
        <v>2</v>
      </c>
      <c r="E37" s="33">
        <f t="shared" si="7"/>
        <v>1</v>
      </c>
      <c r="F37" s="69">
        <v>0</v>
      </c>
      <c r="G37" s="33">
        <v>0</v>
      </c>
    </row>
    <row r="38" spans="1:7" ht="12.75">
      <c r="A38" s="70" t="s">
        <v>4</v>
      </c>
      <c r="B38" s="71">
        <f>SUM(B32:B37)</f>
        <v>65</v>
      </c>
      <c r="C38" s="89">
        <f>AVERAGE(C32:C37)</f>
        <v>0.04350736278447121</v>
      </c>
      <c r="D38" s="72">
        <f>SUM(D32:D37)</f>
        <v>7</v>
      </c>
      <c r="E38" s="89">
        <f>AVERAGE(E32:E37)</f>
        <v>0.25925925925925924</v>
      </c>
      <c r="F38" s="72">
        <f>SUM(F32:F33)</f>
        <v>1</v>
      </c>
      <c r="G38" s="89">
        <f>AVERAGE(G32:G37)</f>
        <v>0.02222222222222222</v>
      </c>
    </row>
    <row r="39" spans="1:7" ht="12.75">
      <c r="A39" s="107" t="s">
        <v>123</v>
      </c>
      <c r="B39" s="108"/>
      <c r="C39" s="108"/>
      <c r="D39" s="108"/>
      <c r="E39" s="108"/>
      <c r="F39" s="108"/>
      <c r="G39" s="109"/>
    </row>
    <row r="40" spans="1:7" ht="12.75">
      <c r="A40" s="68" t="s">
        <v>118</v>
      </c>
      <c r="B40" s="90">
        <v>23</v>
      </c>
      <c r="C40" s="33">
        <f aca="true" t="shared" si="8" ref="C40:C45">B40/365</f>
        <v>0.06301369863013699</v>
      </c>
      <c r="D40" s="91">
        <v>4</v>
      </c>
      <c r="E40" s="33">
        <f>D40/365</f>
        <v>0.010958904109589041</v>
      </c>
      <c r="F40" s="91">
        <v>3</v>
      </c>
      <c r="G40" s="33">
        <f>F40/365</f>
        <v>0.00821917808219178</v>
      </c>
    </row>
    <row r="41" spans="1:7" ht="25.5">
      <c r="A41" s="30" t="s">
        <v>117</v>
      </c>
      <c r="B41" s="90">
        <v>19</v>
      </c>
      <c r="C41" s="33">
        <f t="shared" si="8"/>
        <v>0.052054794520547946</v>
      </c>
      <c r="D41" s="91"/>
      <c r="E41" s="33">
        <f>D41/365</f>
        <v>0</v>
      </c>
      <c r="F41" s="91"/>
      <c r="G41" s="33">
        <f>F41/365</f>
        <v>0</v>
      </c>
    </row>
    <row r="42" spans="1:7" ht="25.5">
      <c r="A42" s="68" t="s">
        <v>112</v>
      </c>
      <c r="B42" s="90">
        <v>2</v>
      </c>
      <c r="C42" s="33">
        <f t="shared" si="8"/>
        <v>0.005479452054794521</v>
      </c>
      <c r="D42" s="91">
        <v>1</v>
      </c>
      <c r="E42" s="33">
        <f>D42/365</f>
        <v>0.0027397260273972603</v>
      </c>
      <c r="F42" s="91"/>
      <c r="G42" s="33">
        <f>F42/365</f>
        <v>0</v>
      </c>
    </row>
    <row r="43" spans="1:7" ht="25.5">
      <c r="A43" s="68" t="s">
        <v>116</v>
      </c>
      <c r="B43" s="90">
        <v>10</v>
      </c>
      <c r="C43" s="33">
        <f t="shared" si="8"/>
        <v>0.0273972602739726</v>
      </c>
      <c r="D43" s="91"/>
      <c r="E43" s="90"/>
      <c r="F43" s="91"/>
      <c r="G43" s="90"/>
    </row>
    <row r="44" spans="1:7" ht="25.5">
      <c r="A44" s="68" t="s">
        <v>120</v>
      </c>
      <c r="B44" s="90">
        <v>12</v>
      </c>
      <c r="C44" s="33">
        <f t="shared" si="8"/>
        <v>0.03287671232876712</v>
      </c>
      <c r="D44" s="91">
        <v>1</v>
      </c>
      <c r="E44" s="90"/>
      <c r="F44" s="91"/>
      <c r="G44" s="90"/>
    </row>
    <row r="45" spans="1:7" ht="25.5">
      <c r="A45" s="68" t="s">
        <v>119</v>
      </c>
      <c r="B45" s="90">
        <v>18</v>
      </c>
      <c r="C45" s="33">
        <f t="shared" si="8"/>
        <v>0.049315068493150684</v>
      </c>
      <c r="D45" s="91"/>
      <c r="E45" s="90"/>
      <c r="F45" s="91"/>
      <c r="G45" s="90"/>
    </row>
    <row r="46" spans="1:7" ht="12.75">
      <c r="A46" s="48" t="s">
        <v>4</v>
      </c>
      <c r="B46" s="46">
        <f>SUM(B40:B45)</f>
        <v>84</v>
      </c>
      <c r="C46" s="50">
        <f>AVERAGE(C40:C45)</f>
        <v>0.038356164383561646</v>
      </c>
      <c r="D46" s="47">
        <f>SUM(D40:D45)</f>
        <v>6</v>
      </c>
      <c r="E46" s="50">
        <f>AVERAGE(E40:E45)</f>
        <v>0.0045662100456621</v>
      </c>
      <c r="F46" s="47">
        <f>SUM(F40:F45)</f>
        <v>3</v>
      </c>
      <c r="G46" s="50">
        <f>AVERAGE(G40:G45)</f>
        <v>0.00273972602739726</v>
      </c>
    </row>
    <row r="47" spans="1:7" ht="12.75">
      <c r="A47" s="107" t="s">
        <v>126</v>
      </c>
      <c r="B47" s="108"/>
      <c r="C47" s="108"/>
      <c r="D47" s="108"/>
      <c r="E47" s="108"/>
      <c r="F47" s="108"/>
      <c r="G47" s="109"/>
    </row>
    <row r="48" spans="1:7" ht="12.75">
      <c r="A48" s="68" t="s">
        <v>103</v>
      </c>
      <c r="B48" s="90">
        <v>26</v>
      </c>
      <c r="C48" s="104">
        <f>B48/249</f>
        <v>0.10441767068273092</v>
      </c>
      <c r="D48" s="91">
        <v>4</v>
      </c>
      <c r="E48" s="104">
        <f>D48/B48</f>
        <v>0.15384615384615385</v>
      </c>
      <c r="F48" s="91">
        <v>2</v>
      </c>
      <c r="G48" s="104">
        <f>F48/B48</f>
        <v>0.07692307692307693</v>
      </c>
    </row>
    <row r="49" spans="1:7" ht="29.25" customHeight="1">
      <c r="A49" s="68" t="s">
        <v>127</v>
      </c>
      <c r="B49" s="90">
        <v>8</v>
      </c>
      <c r="C49" s="104">
        <f>B49/249</f>
        <v>0.0321285140562249</v>
      </c>
      <c r="D49" s="91"/>
      <c r="E49" s="104">
        <f>D49/B49</f>
        <v>0</v>
      </c>
      <c r="F49" s="91"/>
      <c r="G49" s="104"/>
    </row>
    <row r="50" spans="1:7" ht="25.5">
      <c r="A50" s="68" t="s">
        <v>130</v>
      </c>
      <c r="B50" s="90">
        <v>5</v>
      </c>
      <c r="C50" s="104">
        <f>B50/249</f>
        <v>0.020080321285140562</v>
      </c>
      <c r="D50" s="91"/>
      <c r="E50" s="104">
        <f>D50/B50</f>
        <v>0</v>
      </c>
      <c r="F50" s="91"/>
      <c r="G50" s="104"/>
    </row>
    <row r="51" spans="1:7" ht="12.75">
      <c r="A51" s="68" t="s">
        <v>89</v>
      </c>
      <c r="B51" s="90">
        <v>16</v>
      </c>
      <c r="C51" s="104">
        <f>B51/249</f>
        <v>0.0642570281124498</v>
      </c>
      <c r="D51" s="91">
        <v>2</v>
      </c>
      <c r="E51" s="104">
        <f>D51/B51</f>
        <v>0.125</v>
      </c>
      <c r="F51" s="91"/>
      <c r="G51" s="104"/>
    </row>
    <row r="52" spans="1:7" ht="25.5">
      <c r="A52" s="68" t="s">
        <v>131</v>
      </c>
      <c r="B52" s="90">
        <v>2</v>
      </c>
      <c r="C52" s="104">
        <f>B52/249</f>
        <v>0.008032128514056224</v>
      </c>
      <c r="D52" s="91">
        <v>1</v>
      </c>
      <c r="E52" s="104">
        <f>D52/B52</f>
        <v>0.5</v>
      </c>
      <c r="F52" s="91"/>
      <c r="G52" s="104"/>
    </row>
    <row r="53" spans="1:7" ht="12.75">
      <c r="A53" s="105" t="s">
        <v>4</v>
      </c>
      <c r="B53" s="46">
        <f>SUM(B48:B52)</f>
        <v>57</v>
      </c>
      <c r="C53" s="50">
        <f>AVERAGE(C47:C52)</f>
        <v>0.04578313253012047</v>
      </c>
      <c r="D53" s="47">
        <f>SUM(D47:D52)</f>
        <v>7</v>
      </c>
      <c r="E53" s="50">
        <f>AVERAGE(E47:E52)</f>
        <v>0.15576923076923077</v>
      </c>
      <c r="F53" s="47">
        <f>SUM(F47:F52)</f>
        <v>2</v>
      </c>
      <c r="G53" s="50">
        <f>AVERAGE(G47:G52)</f>
        <v>0.07692307692307693</v>
      </c>
    </row>
    <row r="54" spans="1:7" ht="12.75">
      <c r="A54" s="107" t="s">
        <v>137</v>
      </c>
      <c r="B54" s="108"/>
      <c r="C54" s="108"/>
      <c r="D54" s="108"/>
      <c r="E54" s="108"/>
      <c r="F54" s="108"/>
      <c r="G54" s="109"/>
    </row>
    <row r="55" spans="1:7" ht="12.75">
      <c r="A55" s="68" t="s">
        <v>103</v>
      </c>
      <c r="B55" s="90">
        <v>14</v>
      </c>
      <c r="C55" s="104">
        <f>B55/252</f>
        <v>0.05555555555555555</v>
      </c>
      <c r="D55" s="91">
        <v>1</v>
      </c>
      <c r="E55" s="104">
        <f>D55/B55</f>
        <v>0.07142857142857142</v>
      </c>
      <c r="F55" s="91">
        <v>2</v>
      </c>
      <c r="G55" s="104">
        <f>F55/B55</f>
        <v>0.14285714285714285</v>
      </c>
    </row>
    <row r="56" spans="1:7" ht="25.5">
      <c r="A56" s="68" t="s">
        <v>127</v>
      </c>
      <c r="B56" s="90">
        <v>13</v>
      </c>
      <c r="C56" s="104">
        <f>B56/252</f>
        <v>0.051587301587301584</v>
      </c>
      <c r="D56" s="91"/>
      <c r="E56" s="104">
        <f>D56/B56</f>
        <v>0</v>
      </c>
      <c r="F56" s="91"/>
      <c r="G56" s="104">
        <f>F56/B56</f>
        <v>0</v>
      </c>
    </row>
    <row r="57" spans="1:7" ht="25.5">
      <c r="A57" s="68" t="s">
        <v>136</v>
      </c>
      <c r="B57" s="90">
        <v>12</v>
      </c>
      <c r="C57" s="104">
        <f>B57/252</f>
        <v>0.047619047619047616</v>
      </c>
      <c r="D57" s="91">
        <v>1</v>
      </c>
      <c r="E57" s="104">
        <f>D57/B57</f>
        <v>0.08333333333333333</v>
      </c>
      <c r="F57" s="91">
        <v>2</v>
      </c>
      <c r="G57" s="104">
        <f>F57/B57</f>
        <v>0.16666666666666666</v>
      </c>
    </row>
    <row r="58" spans="1:7" ht="25.5">
      <c r="A58" s="68" t="s">
        <v>138</v>
      </c>
      <c r="B58" s="90">
        <v>3</v>
      </c>
      <c r="C58" s="104">
        <f>B58/252</f>
        <v>0.011904761904761904</v>
      </c>
      <c r="D58" s="91">
        <v>1</v>
      </c>
      <c r="E58" s="104">
        <f>D58/B58</f>
        <v>0.3333333333333333</v>
      </c>
      <c r="F58" s="91">
        <v>0</v>
      </c>
      <c r="G58" s="104">
        <f>F58/B58</f>
        <v>0</v>
      </c>
    </row>
    <row r="59" spans="1:7" ht="25.5">
      <c r="A59" s="68" t="s">
        <v>140</v>
      </c>
      <c r="B59" s="90">
        <v>1</v>
      </c>
      <c r="C59" s="104">
        <f>B59/252</f>
        <v>0.003968253968253968</v>
      </c>
      <c r="D59" s="91">
        <v>0</v>
      </c>
      <c r="E59" s="104">
        <f>D59/B59</f>
        <v>0</v>
      </c>
      <c r="F59" s="91">
        <v>0</v>
      </c>
      <c r="G59" s="104">
        <f>F59/B59</f>
        <v>0</v>
      </c>
    </row>
    <row r="60" ht="13.5" customHeight="1"/>
    <row r="61" spans="1:7" ht="12.75">
      <c r="A61" s="59" t="s">
        <v>95</v>
      </c>
      <c r="B61" s="59">
        <f>SUM(B11,B21,B30,B38,B46)</f>
        <v>359</v>
      </c>
      <c r="C61" s="60">
        <f>B61/(409+315+313+249+367)</f>
        <v>0.21718088324258925</v>
      </c>
      <c r="D61" s="59">
        <f>SUM(D11,D21,D30,D38,D46)</f>
        <v>32</v>
      </c>
      <c r="E61" s="60">
        <f>D61/B61</f>
        <v>0.08913649025069638</v>
      </c>
      <c r="F61" s="59">
        <f>SUM(F11,F21,F30,F38:F46)</f>
        <v>14</v>
      </c>
      <c r="G61" s="60">
        <f>F61/B61</f>
        <v>0.03899721448467967</v>
      </c>
    </row>
  </sheetData>
  <sheetProtection/>
  <mergeCells count="11">
    <mergeCell ref="A6:G6"/>
    <mergeCell ref="A54:G54"/>
    <mergeCell ref="A47:G47"/>
    <mergeCell ref="A39:G39"/>
    <mergeCell ref="A31:G31"/>
    <mergeCell ref="M3:Q3"/>
    <mergeCell ref="R3:V3"/>
    <mergeCell ref="A12:G12"/>
    <mergeCell ref="A22:G22"/>
    <mergeCell ref="B3:G3"/>
    <mergeCell ref="H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22"/>
  <sheetViews>
    <sheetView zoomScalePageLayoutView="0" workbookViewId="0" topLeftCell="AV1">
      <selection activeCell="BC22" sqref="BC22"/>
    </sheetView>
  </sheetViews>
  <sheetFormatPr defaultColWidth="9.00390625" defaultRowHeight="12.75"/>
  <cols>
    <col min="1" max="1" width="13.625" style="0" customWidth="1"/>
    <col min="2" max="2" width="5.125" style="0" customWidth="1"/>
    <col min="3" max="3" width="6.625" style="0" customWidth="1"/>
    <col min="4" max="4" width="7.375" style="0" customWidth="1"/>
    <col min="5" max="11" width="4.25390625" style="0" customWidth="1"/>
    <col min="12" max="12" width="3.75390625" style="0" customWidth="1"/>
    <col min="13" max="13" width="4.25390625" style="0" customWidth="1"/>
    <col min="14" max="15" width="3.375" style="0" customWidth="1"/>
    <col min="16" max="16" width="4.75390625" style="0" customWidth="1"/>
    <col min="17" max="18" width="3.375" style="0" customWidth="1"/>
    <col min="19" max="19" width="3.875" style="0" customWidth="1"/>
    <col min="20" max="20" width="3.375" style="0" customWidth="1"/>
    <col min="21" max="21" width="3.75390625" style="0" customWidth="1"/>
    <col min="22" max="22" width="3.375" style="0" customWidth="1"/>
    <col min="23" max="23" width="4.875" style="0" customWidth="1"/>
    <col min="24" max="24" width="5.125" style="0" customWidth="1"/>
    <col min="25" max="26" width="3.25390625" style="0" customWidth="1"/>
    <col min="27" max="27" width="4.00390625" style="0" customWidth="1"/>
    <col min="28" max="33" width="3.25390625" style="0" customWidth="1"/>
    <col min="34" max="34" width="4.00390625" style="0" customWidth="1"/>
    <col min="35" max="35" width="4.375" style="0" customWidth="1"/>
    <col min="36" max="36" width="3.375" style="0" customWidth="1"/>
    <col min="37" max="37" width="4.00390625" style="0" customWidth="1"/>
    <col min="38" max="38" width="3.75390625" style="0" customWidth="1"/>
    <col min="39" max="46" width="3.25390625" style="0" customWidth="1"/>
    <col min="47" max="47" width="3.75390625" style="0" customWidth="1"/>
    <col min="48" max="55" width="3.25390625" style="0" customWidth="1"/>
    <col min="56" max="56" width="4.25390625" style="0" customWidth="1"/>
    <col min="57" max="57" width="3.25390625" style="0" customWidth="1"/>
  </cols>
  <sheetData>
    <row r="1" spans="1:12" ht="15.75">
      <c r="A1" s="4"/>
      <c r="B1" s="21" t="s">
        <v>51</v>
      </c>
      <c r="J1" s="4" t="s">
        <v>104</v>
      </c>
      <c r="K1" s="3"/>
      <c r="L1" s="3"/>
    </row>
    <row r="2" spans="1:2" ht="12.75">
      <c r="A2" s="3" t="s">
        <v>40</v>
      </c>
      <c r="B2" s="20" t="s">
        <v>52</v>
      </c>
    </row>
    <row r="3" spans="1:59" ht="12.75">
      <c r="A3" s="138" t="s">
        <v>43</v>
      </c>
      <c r="B3" s="139" t="s">
        <v>82</v>
      </c>
      <c r="C3" s="139"/>
      <c r="D3" s="138" t="s">
        <v>24</v>
      </c>
      <c r="E3" s="138" t="s">
        <v>25</v>
      </c>
      <c r="F3" s="138"/>
      <c r="G3" s="138"/>
      <c r="H3" s="138"/>
      <c r="I3" s="138"/>
      <c r="J3" s="138"/>
      <c r="K3" s="138"/>
      <c r="L3" s="138"/>
      <c r="M3" s="138"/>
      <c r="N3" s="138"/>
      <c r="O3" s="32"/>
      <c r="P3" s="138" t="s">
        <v>26</v>
      </c>
      <c r="Q3" s="138"/>
      <c r="R3" s="138"/>
      <c r="S3" s="138"/>
      <c r="T3" s="138"/>
      <c r="U3" s="138"/>
      <c r="V3" s="138"/>
      <c r="W3" s="138"/>
      <c r="X3" s="138"/>
      <c r="Y3" s="138"/>
      <c r="Z3" s="32"/>
      <c r="AA3" s="138" t="s">
        <v>27</v>
      </c>
      <c r="AB3" s="138"/>
      <c r="AC3" s="138"/>
      <c r="AD3" s="138"/>
      <c r="AE3" s="138"/>
      <c r="AF3" s="138"/>
      <c r="AG3" s="138"/>
      <c r="AH3" s="138"/>
      <c r="AI3" s="138"/>
      <c r="AJ3" s="138"/>
      <c r="AK3" s="32"/>
      <c r="AL3" s="138" t="s">
        <v>28</v>
      </c>
      <c r="AM3" s="138"/>
      <c r="AN3" s="138"/>
      <c r="AO3" s="138"/>
      <c r="AP3" s="138"/>
      <c r="AQ3" s="138"/>
      <c r="AR3" s="138"/>
      <c r="AS3" s="138"/>
      <c r="AT3" s="138"/>
      <c r="AU3" s="138"/>
      <c r="AV3" s="32"/>
      <c r="AW3" s="138" t="s">
        <v>29</v>
      </c>
      <c r="AX3" s="138"/>
      <c r="AY3" s="138"/>
      <c r="AZ3" s="138"/>
      <c r="BA3" s="138"/>
      <c r="BB3" s="138"/>
      <c r="BC3" s="138"/>
      <c r="BD3" s="138"/>
      <c r="BE3" s="42"/>
      <c r="BF3" s="140" t="s">
        <v>43</v>
      </c>
      <c r="BG3" s="1"/>
    </row>
    <row r="4" spans="1:58" ht="148.5">
      <c r="A4" s="138"/>
      <c r="B4" s="11" t="s">
        <v>30</v>
      </c>
      <c r="C4" s="11" t="s">
        <v>31</v>
      </c>
      <c r="D4" s="138"/>
      <c r="E4" s="78" t="s">
        <v>74</v>
      </c>
      <c r="F4" s="12" t="s">
        <v>33</v>
      </c>
      <c r="G4" s="12" t="s">
        <v>34</v>
      </c>
      <c r="H4" s="12" t="s">
        <v>35</v>
      </c>
      <c r="I4" s="12" t="s">
        <v>36</v>
      </c>
      <c r="J4" s="12" t="s">
        <v>75</v>
      </c>
      <c r="K4" s="12" t="s">
        <v>37</v>
      </c>
      <c r="L4" s="81" t="s">
        <v>30</v>
      </c>
      <c r="M4" s="76" t="s">
        <v>31</v>
      </c>
      <c r="N4" s="75" t="s">
        <v>38</v>
      </c>
      <c r="O4" s="34" t="s">
        <v>73</v>
      </c>
      <c r="P4" s="78" t="s">
        <v>74</v>
      </c>
      <c r="Q4" s="12" t="s">
        <v>33</v>
      </c>
      <c r="R4" s="12" t="s">
        <v>34</v>
      </c>
      <c r="S4" s="12" t="s">
        <v>35</v>
      </c>
      <c r="T4" s="12" t="s">
        <v>36</v>
      </c>
      <c r="U4" s="12" t="s">
        <v>76</v>
      </c>
      <c r="V4" s="12" t="s">
        <v>37</v>
      </c>
      <c r="W4" s="81" t="s">
        <v>30</v>
      </c>
      <c r="X4" s="76" t="s">
        <v>31</v>
      </c>
      <c r="Y4" s="75" t="s">
        <v>38</v>
      </c>
      <c r="Z4" s="34" t="s">
        <v>73</v>
      </c>
      <c r="AA4" s="78" t="s">
        <v>74</v>
      </c>
      <c r="AB4" s="12" t="s">
        <v>33</v>
      </c>
      <c r="AC4" s="12" t="s">
        <v>34</v>
      </c>
      <c r="AD4" s="12" t="s">
        <v>35</v>
      </c>
      <c r="AE4" s="12" t="s">
        <v>36</v>
      </c>
      <c r="AF4" s="12" t="s">
        <v>76</v>
      </c>
      <c r="AG4" s="12" t="s">
        <v>37</v>
      </c>
      <c r="AH4" s="81" t="s">
        <v>30</v>
      </c>
      <c r="AI4" s="76" t="s">
        <v>31</v>
      </c>
      <c r="AJ4" s="75" t="s">
        <v>38</v>
      </c>
      <c r="AK4" s="34" t="s">
        <v>73</v>
      </c>
      <c r="AL4" s="78" t="s">
        <v>32</v>
      </c>
      <c r="AM4" s="12" t="s">
        <v>33</v>
      </c>
      <c r="AN4" s="12" t="s">
        <v>34</v>
      </c>
      <c r="AO4" s="12" t="s">
        <v>35</v>
      </c>
      <c r="AP4" s="12" t="s">
        <v>36</v>
      </c>
      <c r="AQ4" s="12" t="s">
        <v>76</v>
      </c>
      <c r="AR4" s="12" t="s">
        <v>37</v>
      </c>
      <c r="AS4" s="81" t="s">
        <v>30</v>
      </c>
      <c r="AT4" s="76" t="s">
        <v>31</v>
      </c>
      <c r="AU4" s="75" t="s">
        <v>38</v>
      </c>
      <c r="AV4" s="34" t="s">
        <v>73</v>
      </c>
      <c r="AW4" s="78" t="s">
        <v>39</v>
      </c>
      <c r="AX4" s="12" t="s">
        <v>35</v>
      </c>
      <c r="AY4" s="12" t="s">
        <v>36</v>
      </c>
      <c r="AZ4" s="12" t="s">
        <v>76</v>
      </c>
      <c r="BA4" s="12" t="s">
        <v>37</v>
      </c>
      <c r="BB4" s="81" t="s">
        <v>30</v>
      </c>
      <c r="BC4" s="76" t="s">
        <v>31</v>
      </c>
      <c r="BD4" s="75" t="s">
        <v>38</v>
      </c>
      <c r="BE4" s="34" t="s">
        <v>73</v>
      </c>
      <c r="BF4" s="141"/>
    </row>
    <row r="5" spans="1:58" ht="12.75">
      <c r="A5" s="25" t="s">
        <v>105</v>
      </c>
      <c r="B5" s="26"/>
      <c r="C5" s="26"/>
      <c r="D5" s="26">
        <v>28</v>
      </c>
      <c r="E5" s="79">
        <f>D5-G5+F5</f>
        <v>28</v>
      </c>
      <c r="F5" s="27">
        <v>0</v>
      </c>
      <c r="G5" s="27">
        <v>0</v>
      </c>
      <c r="H5" s="27">
        <v>28</v>
      </c>
      <c r="I5" s="27">
        <v>3</v>
      </c>
      <c r="J5" s="27">
        <v>16</v>
      </c>
      <c r="K5" s="27">
        <v>0</v>
      </c>
      <c r="L5" s="82">
        <f>(H5-K5)*100/H5</f>
        <v>100</v>
      </c>
      <c r="M5" s="77">
        <f>(J5+I5)*100/H5</f>
        <v>67.85714285714286</v>
      </c>
      <c r="N5" s="15">
        <f>I5*100/E5</f>
        <v>10.714285714285714</v>
      </c>
      <c r="O5" s="35">
        <f>(5*I5+4*J5+2*(E5-H5+K5)+3*(H5-I5-J5-K5))/H5</f>
        <v>3.7857142857142856</v>
      </c>
      <c r="P5" s="79">
        <f>E5+Q5-R5</f>
        <v>28</v>
      </c>
      <c r="Q5" s="27">
        <v>0</v>
      </c>
      <c r="R5" s="27">
        <v>0</v>
      </c>
      <c r="S5" s="27">
        <v>28</v>
      </c>
      <c r="T5" s="27">
        <v>3</v>
      </c>
      <c r="U5" s="27">
        <v>23</v>
      </c>
      <c r="V5" s="27">
        <v>0</v>
      </c>
      <c r="W5" s="82">
        <f>(S5-V5)*100/S5</f>
        <v>100</v>
      </c>
      <c r="X5" s="86">
        <f>(U5+T5)*100/S5</f>
        <v>92.85714285714286</v>
      </c>
      <c r="Y5" s="15">
        <f>T5*100/P5</f>
        <v>10.714285714285714</v>
      </c>
      <c r="Z5" s="35">
        <f>(5*T5+4*U5+2*(P5-S5+V5)+3*(S5-T5-U5-V5))/S5</f>
        <v>4.035714285714286</v>
      </c>
      <c r="AA5" s="80">
        <f>P5+AB5-AC5</f>
        <v>28</v>
      </c>
      <c r="AB5" s="27">
        <v>0</v>
      </c>
      <c r="AC5" s="27">
        <v>0</v>
      </c>
      <c r="AD5" s="27">
        <v>28</v>
      </c>
      <c r="AE5" s="27">
        <v>6</v>
      </c>
      <c r="AF5" s="27">
        <v>14</v>
      </c>
      <c r="AG5" s="27">
        <v>0</v>
      </c>
      <c r="AH5" s="82">
        <f>(AD5-AG5)*100/AD5</f>
        <v>100</v>
      </c>
      <c r="AI5" s="88">
        <f>(AF5+AE5)*100/AD5</f>
        <v>71.42857142857143</v>
      </c>
      <c r="AJ5" s="15">
        <f>AE5*100/AA5</f>
        <v>21.428571428571427</v>
      </c>
      <c r="AK5" s="35">
        <f>(5*AE5+4*AF5+2*(AA5-AD5+AG5)+3*(AD5-AE5-AF5-AG5))/AD5</f>
        <v>3.9285714285714284</v>
      </c>
      <c r="AL5" s="79">
        <f aca="true" t="shared" si="0" ref="AL5:AL19">AA5-AN5+AM5</f>
        <v>27</v>
      </c>
      <c r="AM5" s="27">
        <v>0</v>
      </c>
      <c r="AN5" s="27">
        <v>1</v>
      </c>
      <c r="AO5" s="27">
        <v>27</v>
      </c>
      <c r="AP5" s="27">
        <v>7</v>
      </c>
      <c r="AQ5" s="27">
        <v>16</v>
      </c>
      <c r="AR5" s="27">
        <v>0</v>
      </c>
      <c r="AS5" s="83">
        <f>(AO5-AR5)*100/AO5</f>
        <v>100</v>
      </c>
      <c r="AT5" s="88">
        <f>(AQ5+AP5)*100/AO5</f>
        <v>85.18518518518519</v>
      </c>
      <c r="AU5" s="16">
        <f>AP5*100/AL5</f>
        <v>25.925925925925927</v>
      </c>
      <c r="AV5" s="35">
        <f>(5*AP5+4*AQ5+2*(AL5-AO5+AR5)+3*(AO5-AP5-AQ5-AR5))/AO5</f>
        <v>4.111111111111111</v>
      </c>
      <c r="AW5" s="79">
        <f>AL5</f>
        <v>27</v>
      </c>
      <c r="AX5" s="27">
        <v>27</v>
      </c>
      <c r="AY5" s="27">
        <v>5</v>
      </c>
      <c r="AZ5" s="27">
        <v>18</v>
      </c>
      <c r="BA5" s="27">
        <v>0</v>
      </c>
      <c r="BB5" s="83">
        <f>(AX5-BA5)*100/AX5</f>
        <v>100</v>
      </c>
      <c r="BC5" s="88">
        <f>(AZ5+AY5)*100/AX5</f>
        <v>85.18518518518519</v>
      </c>
      <c r="BD5" s="16">
        <f aca="true" t="shared" si="1" ref="BD5:BD19">AY5*100/AW5</f>
        <v>18.51851851851852</v>
      </c>
      <c r="BE5" s="35">
        <f>(5*AY5+4*AZ5+2*(AW5-AX5+BA5)+3*(AX5-AY5-AZ5-BA5))/AX5</f>
        <v>4.037037037037037</v>
      </c>
      <c r="BF5" s="25" t="s">
        <v>105</v>
      </c>
    </row>
    <row r="6" spans="1:58" ht="12.75">
      <c r="A6" s="25" t="s">
        <v>106</v>
      </c>
      <c r="B6" s="26"/>
      <c r="C6" s="26"/>
      <c r="D6" s="26">
        <v>27</v>
      </c>
      <c r="E6" s="79">
        <f aca="true" t="shared" si="2" ref="E6:E19">D6-G6+F6</f>
        <v>27</v>
      </c>
      <c r="F6" s="27">
        <v>0</v>
      </c>
      <c r="G6" s="27">
        <v>0</v>
      </c>
      <c r="H6" s="27">
        <v>27</v>
      </c>
      <c r="I6" s="27">
        <v>0</v>
      </c>
      <c r="J6" s="27">
        <v>10</v>
      </c>
      <c r="K6" s="27">
        <v>0</v>
      </c>
      <c r="L6" s="82">
        <f aca="true" t="shared" si="3" ref="L6:L13">(H6-K6)*100/H6</f>
        <v>100</v>
      </c>
      <c r="M6" s="77">
        <f aca="true" t="shared" si="4" ref="M6:M13">(J6+I6)*100/H6</f>
        <v>37.03703703703704</v>
      </c>
      <c r="N6" s="15">
        <f aca="true" t="shared" si="5" ref="N6:N19">I6*100/E6</f>
        <v>0</v>
      </c>
      <c r="O6" s="35">
        <f aca="true" t="shared" si="6" ref="O6:O17">(5*I6+4*J6+2*(E6-H6+K6)+3*(H6-I6-J6-K6))/H6</f>
        <v>3.3703703703703702</v>
      </c>
      <c r="P6" s="79">
        <f aca="true" t="shared" si="7" ref="P6:P19">E6+Q6-R6</f>
        <v>27</v>
      </c>
      <c r="Q6" s="27">
        <v>0</v>
      </c>
      <c r="R6" s="27">
        <v>0</v>
      </c>
      <c r="S6" s="27">
        <v>27</v>
      </c>
      <c r="T6" s="27">
        <v>0</v>
      </c>
      <c r="U6" s="27">
        <v>16</v>
      </c>
      <c r="V6" s="27">
        <v>1</v>
      </c>
      <c r="W6" s="82">
        <f aca="true" t="shared" si="8" ref="W6:W19">(S6-V6)*100/S6</f>
        <v>96.29629629629629</v>
      </c>
      <c r="X6" s="86">
        <f aca="true" t="shared" si="9" ref="X6:X19">(U6+T6)*100/S6</f>
        <v>59.25925925925926</v>
      </c>
      <c r="Y6" s="15">
        <f aca="true" t="shared" si="10" ref="Y6:Y19">T6*100/P6</f>
        <v>0</v>
      </c>
      <c r="Z6" s="35">
        <f aca="true" t="shared" si="11" ref="Z6:Z19">(5*T6+4*U6+2*(P6-S6+V6)+3*(S6-T6-U6-V6))/S6</f>
        <v>3.5555555555555554</v>
      </c>
      <c r="AA6" s="79">
        <f aca="true" t="shared" si="12" ref="AA6:AA19">P6+AB6-AC6</f>
        <v>27</v>
      </c>
      <c r="AB6" s="27">
        <v>0</v>
      </c>
      <c r="AC6" s="27">
        <v>0</v>
      </c>
      <c r="AD6" s="27">
        <v>27</v>
      </c>
      <c r="AE6" s="27">
        <v>0</v>
      </c>
      <c r="AF6" s="27">
        <v>13</v>
      </c>
      <c r="AG6" s="27">
        <v>1</v>
      </c>
      <c r="AH6" s="82">
        <f aca="true" t="shared" si="13" ref="AH6:AH17">(AD6-AG6)*100/AD6</f>
        <v>96.29629629629629</v>
      </c>
      <c r="AI6" s="88">
        <f aca="true" t="shared" si="14" ref="AI6:AI17">(AF6+AE6)*100/AD6</f>
        <v>48.148148148148145</v>
      </c>
      <c r="AJ6" s="15">
        <f aca="true" t="shared" si="15" ref="AJ6:AJ19">AE6*100/AA6</f>
        <v>0</v>
      </c>
      <c r="AK6" s="35">
        <f aca="true" t="shared" si="16" ref="AK6:AK17">(5*AE6+4*AF6+2*(AA6-AD6+AG6)+3*(AD6-AE6-AF6-AG6))/AD6</f>
        <v>3.4444444444444446</v>
      </c>
      <c r="AL6" s="79">
        <f t="shared" si="0"/>
        <v>27</v>
      </c>
      <c r="AM6" s="27">
        <v>0</v>
      </c>
      <c r="AN6" s="27">
        <v>0</v>
      </c>
      <c r="AO6" s="27">
        <v>27</v>
      </c>
      <c r="AP6" s="27">
        <v>0</v>
      </c>
      <c r="AQ6" s="27">
        <v>13</v>
      </c>
      <c r="AR6" s="27">
        <v>1</v>
      </c>
      <c r="AS6" s="83">
        <f aca="true" t="shared" si="17" ref="AS6:AS17">(AO6-AR6)*100/AO6</f>
        <v>96.29629629629629</v>
      </c>
      <c r="AT6" s="88">
        <f aca="true" t="shared" si="18" ref="AT6:AT17">(AQ6+AP6)*100/AO6</f>
        <v>48.148148148148145</v>
      </c>
      <c r="AU6" s="16">
        <f aca="true" t="shared" si="19" ref="AU6:AU19">AP6*100/AL6</f>
        <v>0</v>
      </c>
      <c r="AV6" s="35">
        <f aca="true" t="shared" si="20" ref="AV6:AV19">(5*AP6+4*AQ6+2*(AL6-AO6+AR6)+3*(AO6-AP6-AQ6-AR6))/AO6</f>
        <v>3.4444444444444446</v>
      </c>
      <c r="AW6" s="79">
        <f aca="true" t="shared" si="21" ref="AW6:AW19">AL6</f>
        <v>27</v>
      </c>
      <c r="AX6" s="27">
        <v>27</v>
      </c>
      <c r="AY6" s="27">
        <v>0</v>
      </c>
      <c r="AZ6" s="27">
        <v>14</v>
      </c>
      <c r="BA6" s="27">
        <v>0</v>
      </c>
      <c r="BB6" s="83">
        <f aca="true" t="shared" si="22" ref="BB6:BB17">(AX6-BA6)*100/AX6</f>
        <v>100</v>
      </c>
      <c r="BC6" s="88">
        <f aca="true" t="shared" si="23" ref="BC6:BC17">(AZ6+AY6)*100/AX6</f>
        <v>51.851851851851855</v>
      </c>
      <c r="BD6" s="16">
        <f t="shared" si="1"/>
        <v>0</v>
      </c>
      <c r="BE6" s="35">
        <f aca="true" t="shared" si="24" ref="BE6:BE19">(5*AY6+4*AZ6+2*(AW6-AX6+BA6)+3*(AX6-AY6-AZ6-BA6))/AX6</f>
        <v>3.5185185185185186</v>
      </c>
      <c r="BF6" s="25" t="s">
        <v>106</v>
      </c>
    </row>
    <row r="7" spans="1:58" ht="12.75">
      <c r="A7" s="25" t="s">
        <v>107</v>
      </c>
      <c r="B7" s="26"/>
      <c r="C7" s="26"/>
      <c r="D7" s="26">
        <v>24</v>
      </c>
      <c r="E7" s="79">
        <f>D7-G7+F7</f>
        <v>24</v>
      </c>
      <c r="F7" s="27">
        <v>0</v>
      </c>
      <c r="G7" s="27">
        <v>0</v>
      </c>
      <c r="H7" s="27">
        <v>24</v>
      </c>
      <c r="I7" s="27">
        <v>0</v>
      </c>
      <c r="J7" s="27">
        <v>10</v>
      </c>
      <c r="K7" s="27">
        <v>0</v>
      </c>
      <c r="L7" s="82">
        <f t="shared" si="3"/>
        <v>100</v>
      </c>
      <c r="M7" s="77">
        <f t="shared" si="4"/>
        <v>41.666666666666664</v>
      </c>
      <c r="N7" s="15">
        <f t="shared" si="5"/>
        <v>0</v>
      </c>
      <c r="O7" s="35">
        <f t="shared" si="6"/>
        <v>3.4166666666666665</v>
      </c>
      <c r="P7" s="79">
        <f t="shared" si="7"/>
        <v>24</v>
      </c>
      <c r="Q7" s="27">
        <v>0</v>
      </c>
      <c r="R7" s="27">
        <v>0</v>
      </c>
      <c r="S7" s="27">
        <v>24</v>
      </c>
      <c r="T7" s="27">
        <v>0</v>
      </c>
      <c r="U7" s="27">
        <v>13</v>
      </c>
      <c r="V7" s="27">
        <v>0</v>
      </c>
      <c r="W7" s="82">
        <f t="shared" si="8"/>
        <v>100</v>
      </c>
      <c r="X7" s="86">
        <f t="shared" si="9"/>
        <v>54.166666666666664</v>
      </c>
      <c r="Y7" s="15">
        <f t="shared" si="10"/>
        <v>0</v>
      </c>
      <c r="Z7" s="35">
        <f t="shared" si="11"/>
        <v>3.5416666666666665</v>
      </c>
      <c r="AA7" s="79">
        <f t="shared" si="12"/>
        <v>23</v>
      </c>
      <c r="AB7" s="27">
        <v>0</v>
      </c>
      <c r="AC7" s="27">
        <v>1</v>
      </c>
      <c r="AD7" s="27">
        <v>23</v>
      </c>
      <c r="AE7" s="27">
        <v>0</v>
      </c>
      <c r="AF7" s="27">
        <v>9</v>
      </c>
      <c r="AG7" s="27">
        <v>0</v>
      </c>
      <c r="AH7" s="82">
        <f t="shared" si="13"/>
        <v>100</v>
      </c>
      <c r="AI7" s="88">
        <f t="shared" si="14"/>
        <v>39.130434782608695</v>
      </c>
      <c r="AJ7" s="15">
        <f t="shared" si="15"/>
        <v>0</v>
      </c>
      <c r="AK7" s="35">
        <f t="shared" si="16"/>
        <v>3.391304347826087</v>
      </c>
      <c r="AL7" s="79">
        <f t="shared" si="0"/>
        <v>23</v>
      </c>
      <c r="AM7" s="27">
        <v>0</v>
      </c>
      <c r="AN7" s="27">
        <v>0</v>
      </c>
      <c r="AO7" s="27">
        <v>22</v>
      </c>
      <c r="AP7" s="27">
        <v>0</v>
      </c>
      <c r="AQ7" s="27">
        <v>7</v>
      </c>
      <c r="AR7" s="27">
        <v>1</v>
      </c>
      <c r="AS7" s="83">
        <f t="shared" si="17"/>
        <v>95.45454545454545</v>
      </c>
      <c r="AT7" s="88">
        <f t="shared" si="18"/>
        <v>31.818181818181817</v>
      </c>
      <c r="AU7" s="16">
        <f t="shared" si="19"/>
        <v>0</v>
      </c>
      <c r="AV7" s="35">
        <f t="shared" si="20"/>
        <v>3.3636363636363638</v>
      </c>
      <c r="AW7" s="79">
        <f t="shared" si="21"/>
        <v>23</v>
      </c>
      <c r="AX7" s="27">
        <v>23</v>
      </c>
      <c r="AY7" s="27">
        <v>0</v>
      </c>
      <c r="AZ7" s="27">
        <v>9</v>
      </c>
      <c r="BA7" s="27">
        <v>0</v>
      </c>
      <c r="BB7" s="83">
        <f t="shared" si="22"/>
        <v>100</v>
      </c>
      <c r="BC7" s="88">
        <f t="shared" si="23"/>
        <v>39.130434782608695</v>
      </c>
      <c r="BD7" s="16">
        <f t="shared" si="1"/>
        <v>0</v>
      </c>
      <c r="BE7" s="35">
        <f t="shared" si="24"/>
        <v>3.391304347826087</v>
      </c>
      <c r="BF7" s="25" t="s">
        <v>107</v>
      </c>
    </row>
    <row r="8" spans="1:58" ht="12.75">
      <c r="A8" s="25" t="s">
        <v>57</v>
      </c>
      <c r="B8" s="26">
        <v>100</v>
      </c>
      <c r="C8" s="73">
        <v>81.48148148148148</v>
      </c>
      <c r="D8" s="26">
        <v>25</v>
      </c>
      <c r="E8" s="79">
        <f t="shared" si="2"/>
        <v>25</v>
      </c>
      <c r="F8" s="27">
        <v>0</v>
      </c>
      <c r="G8" s="27">
        <v>0</v>
      </c>
      <c r="H8" s="27">
        <v>25</v>
      </c>
      <c r="I8" s="27">
        <v>2</v>
      </c>
      <c r="J8" s="27">
        <v>17</v>
      </c>
      <c r="K8" s="27">
        <v>0</v>
      </c>
      <c r="L8" s="82">
        <f t="shared" si="3"/>
        <v>100</v>
      </c>
      <c r="M8" s="77">
        <f t="shared" si="4"/>
        <v>76</v>
      </c>
      <c r="N8" s="15">
        <f t="shared" si="5"/>
        <v>8</v>
      </c>
      <c r="O8" s="35">
        <f t="shared" si="6"/>
        <v>3.84</v>
      </c>
      <c r="P8" s="79">
        <f t="shared" si="7"/>
        <v>25</v>
      </c>
      <c r="Q8" s="27">
        <v>0</v>
      </c>
      <c r="R8" s="27">
        <v>0</v>
      </c>
      <c r="S8" s="27">
        <v>25</v>
      </c>
      <c r="T8" s="27">
        <v>2</v>
      </c>
      <c r="U8" s="27">
        <v>16</v>
      </c>
      <c r="V8" s="27">
        <v>0</v>
      </c>
      <c r="W8" s="82">
        <f t="shared" si="8"/>
        <v>100</v>
      </c>
      <c r="X8" s="86">
        <f t="shared" si="9"/>
        <v>72</v>
      </c>
      <c r="Y8" s="15">
        <f t="shared" si="10"/>
        <v>8</v>
      </c>
      <c r="Z8" s="35">
        <f t="shared" si="11"/>
        <v>3.8</v>
      </c>
      <c r="AA8" s="79">
        <f t="shared" si="12"/>
        <v>25</v>
      </c>
      <c r="AB8" s="27"/>
      <c r="AC8" s="27"/>
      <c r="AD8" s="27"/>
      <c r="AE8" s="27"/>
      <c r="AF8" s="27"/>
      <c r="AG8" s="27"/>
      <c r="AH8" s="82"/>
      <c r="AI8" s="88"/>
      <c r="AJ8" s="15"/>
      <c r="AK8" s="35"/>
      <c r="AL8" s="79"/>
      <c r="AM8" s="27"/>
      <c r="AN8" s="27"/>
      <c r="AO8" s="27"/>
      <c r="AP8" s="27"/>
      <c r="AQ8" s="27"/>
      <c r="AR8" s="27"/>
      <c r="AS8" s="83"/>
      <c r="AT8" s="88"/>
      <c r="AU8" s="16"/>
      <c r="AV8" s="35"/>
      <c r="AW8" s="79"/>
      <c r="AX8" s="27"/>
      <c r="AY8" s="27"/>
      <c r="AZ8" s="27"/>
      <c r="BA8" s="27"/>
      <c r="BB8" s="83"/>
      <c r="BC8" s="88"/>
      <c r="BD8" s="16"/>
      <c r="BE8" s="35"/>
      <c r="BF8" s="25" t="s">
        <v>57</v>
      </c>
    </row>
    <row r="9" spans="1:58" ht="12.75">
      <c r="A9" s="25" t="s">
        <v>58</v>
      </c>
      <c r="B9" s="26">
        <v>100</v>
      </c>
      <c r="C9" s="73">
        <v>53.84615384615385</v>
      </c>
      <c r="D9" s="26">
        <v>25</v>
      </c>
      <c r="E9" s="79">
        <f t="shared" si="2"/>
        <v>25</v>
      </c>
      <c r="F9" s="27">
        <v>0</v>
      </c>
      <c r="G9" s="27">
        <v>0</v>
      </c>
      <c r="H9" s="27">
        <v>25</v>
      </c>
      <c r="I9" s="27">
        <v>0</v>
      </c>
      <c r="J9" s="27">
        <v>11</v>
      </c>
      <c r="K9" s="27">
        <v>1</v>
      </c>
      <c r="L9" s="82">
        <f t="shared" si="3"/>
        <v>96</v>
      </c>
      <c r="M9" s="77">
        <f t="shared" si="4"/>
        <v>44</v>
      </c>
      <c r="N9" s="15">
        <f t="shared" si="5"/>
        <v>0</v>
      </c>
      <c r="O9" s="35">
        <f t="shared" si="6"/>
        <v>3.4</v>
      </c>
      <c r="P9" s="79">
        <f t="shared" si="7"/>
        <v>25</v>
      </c>
      <c r="Q9" s="27">
        <v>0</v>
      </c>
      <c r="R9" s="27">
        <v>0</v>
      </c>
      <c r="S9" s="27">
        <v>25</v>
      </c>
      <c r="T9" s="27">
        <v>1</v>
      </c>
      <c r="U9" s="27">
        <v>12</v>
      </c>
      <c r="V9" s="27">
        <v>0</v>
      </c>
      <c r="W9" s="82">
        <f t="shared" si="8"/>
        <v>100</v>
      </c>
      <c r="X9" s="86">
        <f t="shared" si="9"/>
        <v>52</v>
      </c>
      <c r="Y9" s="15">
        <f t="shared" si="10"/>
        <v>4</v>
      </c>
      <c r="Z9" s="35">
        <f t="shared" si="11"/>
        <v>3.56</v>
      </c>
      <c r="AA9" s="79">
        <f t="shared" si="12"/>
        <v>25</v>
      </c>
      <c r="AB9" s="27"/>
      <c r="AC9" s="27"/>
      <c r="AD9" s="27"/>
      <c r="AE9" s="27"/>
      <c r="AF9" s="27"/>
      <c r="AG9" s="27"/>
      <c r="AH9" s="82"/>
      <c r="AI9" s="88"/>
      <c r="AJ9" s="15"/>
      <c r="AK9" s="35"/>
      <c r="AL9" s="79"/>
      <c r="AM9" s="27"/>
      <c r="AN9" s="27"/>
      <c r="AO9" s="27"/>
      <c r="AP9" s="27"/>
      <c r="AQ9" s="27"/>
      <c r="AR9" s="27"/>
      <c r="AS9" s="83"/>
      <c r="AT9" s="88"/>
      <c r="AU9" s="16"/>
      <c r="AV9" s="35"/>
      <c r="AW9" s="79"/>
      <c r="AX9" s="27"/>
      <c r="AY9" s="27"/>
      <c r="AZ9" s="27"/>
      <c r="BA9" s="27"/>
      <c r="BB9" s="83"/>
      <c r="BC9" s="88"/>
      <c r="BD9" s="16"/>
      <c r="BE9" s="35"/>
      <c r="BF9" s="25" t="s">
        <v>58</v>
      </c>
    </row>
    <row r="10" spans="1:58" ht="12.75">
      <c r="A10" s="25" t="s">
        <v>59</v>
      </c>
      <c r="B10" s="26">
        <v>100</v>
      </c>
      <c r="C10" s="73">
        <v>40.90909090909091</v>
      </c>
      <c r="D10" s="26">
        <v>17</v>
      </c>
      <c r="E10" s="79">
        <f t="shared" si="2"/>
        <v>18</v>
      </c>
      <c r="F10" s="27">
        <v>1</v>
      </c>
      <c r="G10" s="27">
        <v>0</v>
      </c>
      <c r="H10" s="27">
        <v>18</v>
      </c>
      <c r="I10" s="27">
        <v>0</v>
      </c>
      <c r="J10" s="27">
        <v>3</v>
      </c>
      <c r="K10" s="27">
        <v>0</v>
      </c>
      <c r="L10" s="82">
        <f t="shared" si="3"/>
        <v>100</v>
      </c>
      <c r="M10" s="77">
        <f t="shared" si="4"/>
        <v>16.666666666666668</v>
      </c>
      <c r="N10" s="15">
        <f t="shared" si="5"/>
        <v>0</v>
      </c>
      <c r="O10" s="35">
        <f t="shared" si="6"/>
        <v>3.1666666666666665</v>
      </c>
      <c r="P10" s="79">
        <f>E10+Q10-R10</f>
        <v>20</v>
      </c>
      <c r="Q10" s="27">
        <v>2</v>
      </c>
      <c r="R10" s="27">
        <v>0</v>
      </c>
      <c r="S10" s="27">
        <v>20</v>
      </c>
      <c r="T10" s="27">
        <v>0</v>
      </c>
      <c r="U10" s="27">
        <v>2</v>
      </c>
      <c r="V10" s="27">
        <v>1</v>
      </c>
      <c r="W10" s="82">
        <f t="shared" si="8"/>
        <v>95</v>
      </c>
      <c r="X10" s="86">
        <f t="shared" si="9"/>
        <v>10</v>
      </c>
      <c r="Y10" s="15">
        <f t="shared" si="10"/>
        <v>0</v>
      </c>
      <c r="Z10" s="35">
        <f t="shared" si="11"/>
        <v>3.05</v>
      </c>
      <c r="AA10" s="79">
        <f t="shared" si="12"/>
        <v>20</v>
      </c>
      <c r="AB10" s="27"/>
      <c r="AC10" s="27"/>
      <c r="AD10" s="27"/>
      <c r="AE10" s="27"/>
      <c r="AF10" s="27"/>
      <c r="AG10" s="27"/>
      <c r="AH10" s="82"/>
      <c r="AI10" s="88"/>
      <c r="AJ10" s="15"/>
      <c r="AK10" s="35"/>
      <c r="AL10" s="79"/>
      <c r="AM10" s="27"/>
      <c r="AN10" s="27"/>
      <c r="AO10" s="27"/>
      <c r="AP10" s="27"/>
      <c r="AQ10" s="27"/>
      <c r="AR10" s="27"/>
      <c r="AS10" s="83"/>
      <c r="AT10" s="88"/>
      <c r="AU10" s="16"/>
      <c r="AV10" s="35"/>
      <c r="AW10" s="79"/>
      <c r="AX10" s="27"/>
      <c r="AY10" s="27"/>
      <c r="AZ10" s="27"/>
      <c r="BA10" s="27"/>
      <c r="BB10" s="83"/>
      <c r="BC10" s="88"/>
      <c r="BD10" s="16"/>
      <c r="BE10" s="35"/>
      <c r="BF10" s="25" t="s">
        <v>59</v>
      </c>
    </row>
    <row r="11" spans="1:58" ht="12.75">
      <c r="A11" s="25" t="s">
        <v>60</v>
      </c>
      <c r="B11" s="26">
        <v>100</v>
      </c>
      <c r="C11" s="73">
        <v>65.38461538461539</v>
      </c>
      <c r="D11" s="26">
        <v>14</v>
      </c>
      <c r="E11" s="79">
        <f t="shared" si="2"/>
        <v>14</v>
      </c>
      <c r="F11" s="27">
        <v>0</v>
      </c>
      <c r="G11" s="27">
        <v>0</v>
      </c>
      <c r="H11" s="27">
        <v>14</v>
      </c>
      <c r="I11" s="27">
        <v>3</v>
      </c>
      <c r="J11" s="27">
        <v>6</v>
      </c>
      <c r="K11" s="27">
        <v>0</v>
      </c>
      <c r="L11" s="82">
        <f t="shared" si="3"/>
        <v>100</v>
      </c>
      <c r="M11" s="77">
        <f t="shared" si="4"/>
        <v>64.28571428571429</v>
      </c>
      <c r="N11" s="15">
        <f t="shared" si="5"/>
        <v>21.428571428571427</v>
      </c>
      <c r="O11" s="35">
        <f t="shared" si="6"/>
        <v>3.857142857142857</v>
      </c>
      <c r="P11" s="79">
        <f t="shared" si="7"/>
        <v>14</v>
      </c>
      <c r="Q11" s="27">
        <v>0</v>
      </c>
      <c r="R11" s="27">
        <v>0</v>
      </c>
      <c r="S11" s="27">
        <v>14</v>
      </c>
      <c r="T11" s="27">
        <v>1</v>
      </c>
      <c r="U11" s="27">
        <v>12</v>
      </c>
      <c r="V11" s="27">
        <v>0</v>
      </c>
      <c r="W11" s="82">
        <f t="shared" si="8"/>
        <v>100</v>
      </c>
      <c r="X11" s="86">
        <f t="shared" si="9"/>
        <v>92.85714285714286</v>
      </c>
      <c r="Y11" s="15">
        <f t="shared" si="10"/>
        <v>7.142857142857143</v>
      </c>
      <c r="Z11" s="35">
        <f t="shared" si="11"/>
        <v>4</v>
      </c>
      <c r="AA11" s="79">
        <f t="shared" si="12"/>
        <v>13</v>
      </c>
      <c r="AB11" s="27">
        <v>0</v>
      </c>
      <c r="AC11" s="27">
        <v>1</v>
      </c>
      <c r="AD11" s="27">
        <v>13</v>
      </c>
      <c r="AE11" s="27">
        <v>2</v>
      </c>
      <c r="AF11" s="27">
        <v>10</v>
      </c>
      <c r="AG11" s="27">
        <v>0</v>
      </c>
      <c r="AH11" s="82">
        <f t="shared" si="13"/>
        <v>100</v>
      </c>
      <c r="AI11" s="88">
        <f t="shared" si="14"/>
        <v>92.3076923076923</v>
      </c>
      <c r="AJ11" s="15">
        <f t="shared" si="15"/>
        <v>15.384615384615385</v>
      </c>
      <c r="AK11" s="35">
        <f t="shared" si="16"/>
        <v>4.076923076923077</v>
      </c>
      <c r="AL11" s="79">
        <f>AA11-AN11+AM11</f>
        <v>13</v>
      </c>
      <c r="AM11" s="27">
        <v>0</v>
      </c>
      <c r="AN11" s="27">
        <v>0</v>
      </c>
      <c r="AO11" s="27">
        <v>13</v>
      </c>
      <c r="AP11" s="27">
        <v>1</v>
      </c>
      <c r="AQ11" s="27">
        <v>10</v>
      </c>
      <c r="AR11" s="27">
        <v>0</v>
      </c>
      <c r="AS11" s="83">
        <f t="shared" si="17"/>
        <v>100</v>
      </c>
      <c r="AT11" s="88">
        <f t="shared" si="18"/>
        <v>84.61538461538461</v>
      </c>
      <c r="AU11" s="16">
        <f t="shared" si="19"/>
        <v>7.6923076923076925</v>
      </c>
      <c r="AV11" s="35">
        <f t="shared" si="20"/>
        <v>3.923076923076923</v>
      </c>
      <c r="AW11" s="79">
        <f t="shared" si="21"/>
        <v>13</v>
      </c>
      <c r="AX11" s="27">
        <v>13</v>
      </c>
      <c r="AY11" s="27">
        <v>1</v>
      </c>
      <c r="AZ11" s="27">
        <v>11</v>
      </c>
      <c r="BA11" s="27">
        <v>0</v>
      </c>
      <c r="BB11" s="83">
        <f t="shared" si="22"/>
        <v>100</v>
      </c>
      <c r="BC11" s="88">
        <f t="shared" si="23"/>
        <v>92.3076923076923</v>
      </c>
      <c r="BD11" s="16">
        <f t="shared" si="1"/>
        <v>7.6923076923076925</v>
      </c>
      <c r="BE11" s="35">
        <f t="shared" si="24"/>
        <v>4</v>
      </c>
      <c r="BF11" s="25" t="s">
        <v>60</v>
      </c>
    </row>
    <row r="12" spans="1:58" ht="12.75">
      <c r="A12" s="25" t="s">
        <v>61</v>
      </c>
      <c r="B12" s="26">
        <v>100</v>
      </c>
      <c r="C12" s="73">
        <v>80.76923076923077</v>
      </c>
      <c r="D12" s="26">
        <v>12</v>
      </c>
      <c r="E12" s="79">
        <f t="shared" si="2"/>
        <v>12</v>
      </c>
      <c r="F12" s="27">
        <v>0</v>
      </c>
      <c r="G12" s="27">
        <v>0</v>
      </c>
      <c r="H12" s="27">
        <v>12</v>
      </c>
      <c r="I12" s="27">
        <v>5</v>
      </c>
      <c r="J12" s="27">
        <v>5</v>
      </c>
      <c r="K12" s="27">
        <v>1</v>
      </c>
      <c r="L12" s="82">
        <f t="shared" si="3"/>
        <v>91.66666666666667</v>
      </c>
      <c r="M12" s="77">
        <f t="shared" si="4"/>
        <v>83.33333333333333</v>
      </c>
      <c r="N12" s="15">
        <f t="shared" si="5"/>
        <v>41.666666666666664</v>
      </c>
      <c r="O12" s="35">
        <f t="shared" si="6"/>
        <v>4.166666666666667</v>
      </c>
      <c r="P12" s="79">
        <f t="shared" si="7"/>
        <v>13</v>
      </c>
      <c r="Q12" s="27">
        <v>1</v>
      </c>
      <c r="R12" s="27">
        <v>0</v>
      </c>
      <c r="S12" s="27">
        <v>13</v>
      </c>
      <c r="T12" s="27">
        <v>6</v>
      </c>
      <c r="U12" s="27">
        <v>7</v>
      </c>
      <c r="V12" s="27">
        <v>0</v>
      </c>
      <c r="W12" s="82">
        <f t="shared" si="8"/>
        <v>100</v>
      </c>
      <c r="X12" s="86">
        <f t="shared" si="9"/>
        <v>100</v>
      </c>
      <c r="Y12" s="15">
        <f t="shared" si="10"/>
        <v>46.15384615384615</v>
      </c>
      <c r="Z12" s="35">
        <f t="shared" si="11"/>
        <v>4.461538461538462</v>
      </c>
      <c r="AA12" s="79">
        <f t="shared" si="12"/>
        <v>13</v>
      </c>
      <c r="AB12" s="27">
        <v>0</v>
      </c>
      <c r="AC12" s="27">
        <v>0</v>
      </c>
      <c r="AD12" s="27">
        <v>13</v>
      </c>
      <c r="AE12" s="27">
        <v>5</v>
      </c>
      <c r="AF12" s="27">
        <v>5</v>
      </c>
      <c r="AG12" s="27">
        <v>0</v>
      </c>
      <c r="AH12" s="82">
        <f t="shared" si="13"/>
        <v>100</v>
      </c>
      <c r="AI12" s="88">
        <f t="shared" si="14"/>
        <v>76.92307692307692</v>
      </c>
      <c r="AJ12" s="15">
        <f t="shared" si="15"/>
        <v>38.46153846153846</v>
      </c>
      <c r="AK12" s="35">
        <f t="shared" si="16"/>
        <v>4.153846153846154</v>
      </c>
      <c r="AL12" s="79">
        <f t="shared" si="0"/>
        <v>13</v>
      </c>
      <c r="AM12" s="27">
        <v>0</v>
      </c>
      <c r="AN12" s="27">
        <v>0</v>
      </c>
      <c r="AO12" s="27">
        <v>13</v>
      </c>
      <c r="AP12" s="27">
        <v>5</v>
      </c>
      <c r="AQ12" s="27">
        <v>6</v>
      </c>
      <c r="AR12" s="27">
        <v>0</v>
      </c>
      <c r="AS12" s="83">
        <f t="shared" si="17"/>
        <v>100</v>
      </c>
      <c r="AT12" s="88">
        <f t="shared" si="18"/>
        <v>84.61538461538461</v>
      </c>
      <c r="AU12" s="16">
        <f t="shared" si="19"/>
        <v>38.46153846153846</v>
      </c>
      <c r="AV12" s="35">
        <f t="shared" si="20"/>
        <v>4.230769230769231</v>
      </c>
      <c r="AW12" s="79">
        <f t="shared" si="21"/>
        <v>13</v>
      </c>
      <c r="AX12" s="27">
        <v>13</v>
      </c>
      <c r="AY12" s="27">
        <v>5</v>
      </c>
      <c r="AZ12" s="27">
        <v>6</v>
      </c>
      <c r="BA12" s="27">
        <v>0</v>
      </c>
      <c r="BB12" s="83">
        <f t="shared" si="22"/>
        <v>100</v>
      </c>
      <c r="BC12" s="88">
        <f t="shared" si="23"/>
        <v>84.61538461538461</v>
      </c>
      <c r="BD12" s="16">
        <f t="shared" si="1"/>
        <v>38.46153846153846</v>
      </c>
      <c r="BE12" s="35">
        <f t="shared" si="24"/>
        <v>4.230769230769231</v>
      </c>
      <c r="BF12" s="25" t="s">
        <v>61</v>
      </c>
    </row>
    <row r="13" spans="1:58" ht="12.75">
      <c r="A13" s="25" t="s">
        <v>62</v>
      </c>
      <c r="B13" s="26">
        <v>100</v>
      </c>
      <c r="C13" s="73">
        <v>65.21739130434783</v>
      </c>
      <c r="D13" s="26">
        <v>12</v>
      </c>
      <c r="E13" s="79">
        <f t="shared" si="2"/>
        <v>12</v>
      </c>
      <c r="F13" s="27">
        <v>0</v>
      </c>
      <c r="G13" s="27">
        <v>0</v>
      </c>
      <c r="H13" s="27">
        <v>12</v>
      </c>
      <c r="I13" s="27">
        <v>0</v>
      </c>
      <c r="J13" s="27">
        <v>4</v>
      </c>
      <c r="K13" s="27">
        <v>1</v>
      </c>
      <c r="L13" s="82">
        <f t="shared" si="3"/>
        <v>91.66666666666667</v>
      </c>
      <c r="M13" s="77">
        <f t="shared" si="4"/>
        <v>33.333333333333336</v>
      </c>
      <c r="N13" s="15">
        <f t="shared" si="5"/>
        <v>0</v>
      </c>
      <c r="O13" s="35">
        <f t="shared" si="6"/>
        <v>3.25</v>
      </c>
      <c r="P13" s="79">
        <f t="shared" si="7"/>
        <v>11</v>
      </c>
      <c r="Q13" s="27">
        <v>0</v>
      </c>
      <c r="R13" s="27">
        <v>1</v>
      </c>
      <c r="S13" s="27">
        <v>11</v>
      </c>
      <c r="T13" s="27">
        <v>0</v>
      </c>
      <c r="U13" s="27">
        <v>5</v>
      </c>
      <c r="V13" s="27">
        <v>0</v>
      </c>
      <c r="W13" s="82">
        <f t="shared" si="8"/>
        <v>100</v>
      </c>
      <c r="X13" s="86">
        <f t="shared" si="9"/>
        <v>45.45454545454545</v>
      </c>
      <c r="Y13" s="15">
        <f t="shared" si="10"/>
        <v>0</v>
      </c>
      <c r="Z13" s="35">
        <f t="shared" si="11"/>
        <v>3.4545454545454546</v>
      </c>
      <c r="AA13" s="79">
        <f t="shared" si="12"/>
        <v>12</v>
      </c>
      <c r="AB13" s="27">
        <v>1</v>
      </c>
      <c r="AC13" s="27">
        <v>0</v>
      </c>
      <c r="AD13" s="27">
        <v>11</v>
      </c>
      <c r="AE13" s="27">
        <v>1</v>
      </c>
      <c r="AF13" s="27">
        <v>6</v>
      </c>
      <c r="AG13" s="27">
        <v>0</v>
      </c>
      <c r="AH13" s="82">
        <f t="shared" si="13"/>
        <v>100</v>
      </c>
      <c r="AI13" s="88">
        <f t="shared" si="14"/>
        <v>63.63636363636363</v>
      </c>
      <c r="AJ13" s="15">
        <f t="shared" si="15"/>
        <v>8.333333333333334</v>
      </c>
      <c r="AK13" s="35">
        <f t="shared" si="16"/>
        <v>3.909090909090909</v>
      </c>
      <c r="AL13" s="79">
        <f t="shared" si="0"/>
        <v>12</v>
      </c>
      <c r="AM13" s="27">
        <v>0</v>
      </c>
      <c r="AN13" s="27">
        <v>0</v>
      </c>
      <c r="AO13" s="27">
        <v>12</v>
      </c>
      <c r="AP13" s="27">
        <v>0</v>
      </c>
      <c r="AQ13" s="27">
        <v>4</v>
      </c>
      <c r="AR13" s="27">
        <v>0</v>
      </c>
      <c r="AS13" s="83">
        <f t="shared" si="17"/>
        <v>100</v>
      </c>
      <c r="AT13" s="88">
        <f t="shared" si="18"/>
        <v>33.333333333333336</v>
      </c>
      <c r="AU13" s="16">
        <f t="shared" si="19"/>
        <v>0</v>
      </c>
      <c r="AV13" s="35">
        <f t="shared" si="20"/>
        <v>3.3333333333333335</v>
      </c>
      <c r="AW13" s="79">
        <f t="shared" si="21"/>
        <v>12</v>
      </c>
      <c r="AX13" s="27">
        <v>12</v>
      </c>
      <c r="AY13" s="27">
        <v>0</v>
      </c>
      <c r="AZ13" s="27">
        <v>7</v>
      </c>
      <c r="BA13" s="27">
        <v>0</v>
      </c>
      <c r="BB13" s="83">
        <f t="shared" si="22"/>
        <v>100</v>
      </c>
      <c r="BC13" s="88">
        <f t="shared" si="23"/>
        <v>58.333333333333336</v>
      </c>
      <c r="BD13" s="16">
        <f t="shared" si="1"/>
        <v>0</v>
      </c>
      <c r="BE13" s="35">
        <f t="shared" si="24"/>
        <v>3.5833333333333335</v>
      </c>
      <c r="BF13" s="25" t="s">
        <v>62</v>
      </c>
    </row>
    <row r="14" spans="1:58" ht="12.75">
      <c r="A14" s="25" t="s">
        <v>108</v>
      </c>
      <c r="B14" s="26">
        <v>100</v>
      </c>
      <c r="C14" s="73">
        <v>44</v>
      </c>
      <c r="D14" s="26">
        <v>12</v>
      </c>
      <c r="E14" s="79">
        <f t="shared" si="2"/>
        <v>12</v>
      </c>
      <c r="F14" s="27">
        <v>0</v>
      </c>
      <c r="G14" s="27">
        <v>0</v>
      </c>
      <c r="H14" s="27">
        <v>12</v>
      </c>
      <c r="I14" s="27">
        <v>2</v>
      </c>
      <c r="J14" s="27">
        <v>0</v>
      </c>
      <c r="K14" s="27">
        <v>1</v>
      </c>
      <c r="L14" s="82">
        <f>(H14-K14)*100/H14</f>
        <v>91.66666666666667</v>
      </c>
      <c r="M14" s="77">
        <f>(J14+I14)*100/H14</f>
        <v>16.666666666666668</v>
      </c>
      <c r="N14" s="15">
        <f t="shared" si="5"/>
        <v>16.666666666666668</v>
      </c>
      <c r="O14" s="35">
        <f t="shared" si="6"/>
        <v>3.25</v>
      </c>
      <c r="P14" s="79">
        <f t="shared" si="7"/>
        <v>12</v>
      </c>
      <c r="Q14" s="27">
        <v>1</v>
      </c>
      <c r="R14" s="27">
        <v>1</v>
      </c>
      <c r="S14" s="27">
        <v>12</v>
      </c>
      <c r="T14" s="27">
        <v>1</v>
      </c>
      <c r="U14" s="27">
        <v>4</v>
      </c>
      <c r="V14" s="27">
        <v>1</v>
      </c>
      <c r="W14" s="82">
        <f t="shared" si="8"/>
        <v>91.66666666666667</v>
      </c>
      <c r="X14" s="86">
        <f t="shared" si="9"/>
        <v>41.666666666666664</v>
      </c>
      <c r="Y14" s="15">
        <f t="shared" si="10"/>
        <v>8.333333333333334</v>
      </c>
      <c r="Z14" s="35">
        <f t="shared" si="11"/>
        <v>3.4166666666666665</v>
      </c>
      <c r="AA14" s="79">
        <f t="shared" si="12"/>
        <v>12</v>
      </c>
      <c r="AB14" s="27">
        <v>0</v>
      </c>
      <c r="AC14" s="27">
        <v>0</v>
      </c>
      <c r="AD14" s="27">
        <v>12</v>
      </c>
      <c r="AE14" s="27">
        <v>1</v>
      </c>
      <c r="AF14" s="27">
        <v>4</v>
      </c>
      <c r="AG14" s="27">
        <v>1</v>
      </c>
      <c r="AH14" s="82">
        <f t="shared" si="13"/>
        <v>91.66666666666667</v>
      </c>
      <c r="AI14" s="88">
        <f t="shared" si="14"/>
        <v>41.666666666666664</v>
      </c>
      <c r="AJ14" s="15">
        <f t="shared" si="15"/>
        <v>8.333333333333334</v>
      </c>
      <c r="AK14" s="35">
        <f t="shared" si="16"/>
        <v>3.4166666666666665</v>
      </c>
      <c r="AL14" s="79">
        <f t="shared" si="0"/>
        <v>12</v>
      </c>
      <c r="AM14" s="27">
        <v>0</v>
      </c>
      <c r="AN14" s="27">
        <v>0</v>
      </c>
      <c r="AO14" s="27">
        <v>12</v>
      </c>
      <c r="AP14" s="27">
        <v>2</v>
      </c>
      <c r="AQ14" s="27">
        <v>1</v>
      </c>
      <c r="AR14" s="27">
        <v>2</v>
      </c>
      <c r="AS14" s="83">
        <f t="shared" si="17"/>
        <v>83.33333333333333</v>
      </c>
      <c r="AT14" s="88">
        <f t="shared" si="18"/>
        <v>25</v>
      </c>
      <c r="AU14" s="16">
        <f t="shared" si="19"/>
        <v>16.666666666666668</v>
      </c>
      <c r="AV14" s="35">
        <f t="shared" si="20"/>
        <v>3.25</v>
      </c>
      <c r="AW14" s="79">
        <f t="shared" si="21"/>
        <v>12</v>
      </c>
      <c r="AX14" s="27">
        <v>12</v>
      </c>
      <c r="AY14" s="27">
        <v>2</v>
      </c>
      <c r="AZ14" s="27">
        <v>1</v>
      </c>
      <c r="BA14" s="27">
        <v>1</v>
      </c>
      <c r="BB14" s="83">
        <f t="shared" si="22"/>
        <v>91.66666666666667</v>
      </c>
      <c r="BC14" s="88">
        <f t="shared" si="23"/>
        <v>25</v>
      </c>
      <c r="BD14" s="16">
        <f t="shared" si="1"/>
        <v>16.666666666666668</v>
      </c>
      <c r="BE14" s="35">
        <f t="shared" si="24"/>
        <v>3.3333333333333335</v>
      </c>
      <c r="BF14" s="25" t="s">
        <v>108</v>
      </c>
    </row>
    <row r="15" spans="1:58" ht="12.75">
      <c r="A15" s="25" t="s">
        <v>63</v>
      </c>
      <c r="B15" s="26">
        <v>100</v>
      </c>
      <c r="C15" s="73">
        <v>72.72727272727273</v>
      </c>
      <c r="D15" s="26">
        <v>11</v>
      </c>
      <c r="E15" s="79">
        <f t="shared" si="2"/>
        <v>11</v>
      </c>
      <c r="F15" s="27">
        <v>0</v>
      </c>
      <c r="G15" s="27">
        <v>0</v>
      </c>
      <c r="H15" s="27">
        <v>11</v>
      </c>
      <c r="I15" s="27">
        <v>0</v>
      </c>
      <c r="J15" s="27">
        <v>6</v>
      </c>
      <c r="K15" s="27">
        <v>0</v>
      </c>
      <c r="L15" s="82">
        <f>(H15-K15)*100/H15</f>
        <v>100</v>
      </c>
      <c r="M15" s="77">
        <f>(J15+I15)*100/H15</f>
        <v>54.54545454545455</v>
      </c>
      <c r="N15" s="15">
        <f t="shared" si="5"/>
        <v>0</v>
      </c>
      <c r="O15" s="35">
        <f t="shared" si="6"/>
        <v>3.5454545454545454</v>
      </c>
      <c r="P15" s="79">
        <f t="shared" si="7"/>
        <v>11</v>
      </c>
      <c r="Q15" s="27">
        <v>0</v>
      </c>
      <c r="R15" s="27">
        <v>0</v>
      </c>
      <c r="S15" s="27">
        <v>11</v>
      </c>
      <c r="T15" s="27">
        <v>0</v>
      </c>
      <c r="U15" s="27">
        <v>7</v>
      </c>
      <c r="V15" s="27">
        <v>0</v>
      </c>
      <c r="W15" s="82">
        <f t="shared" si="8"/>
        <v>100</v>
      </c>
      <c r="X15" s="86">
        <f t="shared" si="9"/>
        <v>63.63636363636363</v>
      </c>
      <c r="Y15" s="15">
        <f t="shared" si="10"/>
        <v>0</v>
      </c>
      <c r="Z15" s="35">
        <f t="shared" si="11"/>
        <v>3.6363636363636362</v>
      </c>
      <c r="AA15" s="79">
        <f t="shared" si="12"/>
        <v>11</v>
      </c>
      <c r="AB15" s="27">
        <v>0</v>
      </c>
      <c r="AC15" s="27">
        <v>0</v>
      </c>
      <c r="AD15" s="27">
        <v>11</v>
      </c>
      <c r="AE15" s="27">
        <v>0</v>
      </c>
      <c r="AF15" s="27">
        <v>6</v>
      </c>
      <c r="AG15" s="27">
        <v>0</v>
      </c>
      <c r="AH15" s="82">
        <f>(AD15-AG15)*100/AD15</f>
        <v>100</v>
      </c>
      <c r="AI15" s="88">
        <f t="shared" si="14"/>
        <v>54.54545454545455</v>
      </c>
      <c r="AJ15" s="15">
        <f t="shared" si="15"/>
        <v>0</v>
      </c>
      <c r="AK15" s="35">
        <f t="shared" si="16"/>
        <v>3.5454545454545454</v>
      </c>
      <c r="AL15" s="79">
        <f t="shared" si="0"/>
        <v>11</v>
      </c>
      <c r="AM15" s="27">
        <v>0</v>
      </c>
      <c r="AN15" s="27">
        <v>0</v>
      </c>
      <c r="AO15" s="27">
        <v>11</v>
      </c>
      <c r="AP15" s="27">
        <v>1</v>
      </c>
      <c r="AQ15" s="27">
        <v>5</v>
      </c>
      <c r="AR15" s="27">
        <v>2</v>
      </c>
      <c r="AS15" s="83">
        <f t="shared" si="17"/>
        <v>81.81818181818181</v>
      </c>
      <c r="AT15" s="88">
        <f t="shared" si="18"/>
        <v>54.54545454545455</v>
      </c>
      <c r="AU15" s="16">
        <f t="shared" si="19"/>
        <v>9.090909090909092</v>
      </c>
      <c r="AV15" s="35">
        <f t="shared" si="20"/>
        <v>3.4545454545454546</v>
      </c>
      <c r="AW15" s="79">
        <f t="shared" si="21"/>
        <v>11</v>
      </c>
      <c r="AX15" s="27">
        <v>11</v>
      </c>
      <c r="AY15" s="27">
        <v>0</v>
      </c>
      <c r="AZ15" s="27">
        <v>7</v>
      </c>
      <c r="BA15" s="27">
        <v>0</v>
      </c>
      <c r="BB15" s="83">
        <f t="shared" si="22"/>
        <v>100</v>
      </c>
      <c r="BC15" s="88">
        <f t="shared" si="23"/>
        <v>63.63636363636363</v>
      </c>
      <c r="BD15" s="16">
        <f t="shared" si="1"/>
        <v>0</v>
      </c>
      <c r="BE15" s="35">
        <f t="shared" si="24"/>
        <v>3.6363636363636362</v>
      </c>
      <c r="BF15" s="25" t="s">
        <v>63</v>
      </c>
    </row>
    <row r="16" spans="1:58" ht="12.75">
      <c r="A16" s="25" t="s">
        <v>64</v>
      </c>
      <c r="B16" s="26">
        <v>100</v>
      </c>
      <c r="C16" s="26">
        <v>64</v>
      </c>
      <c r="D16" s="26">
        <v>12</v>
      </c>
      <c r="E16" s="79">
        <f t="shared" si="2"/>
        <v>12</v>
      </c>
      <c r="F16" s="27">
        <v>0</v>
      </c>
      <c r="G16" s="27">
        <v>0</v>
      </c>
      <c r="H16" s="27">
        <v>12</v>
      </c>
      <c r="I16" s="27">
        <v>4</v>
      </c>
      <c r="J16" s="27">
        <v>4</v>
      </c>
      <c r="K16" s="27">
        <v>0</v>
      </c>
      <c r="L16" s="82">
        <f>(H16-K16)*100/H16</f>
        <v>100</v>
      </c>
      <c r="M16" s="77">
        <f>(J16+I16)*100/H16</f>
        <v>66.66666666666667</v>
      </c>
      <c r="N16" s="15">
        <f t="shared" si="5"/>
        <v>33.333333333333336</v>
      </c>
      <c r="O16" s="35">
        <f t="shared" si="6"/>
        <v>4</v>
      </c>
      <c r="P16" s="79">
        <f t="shared" si="7"/>
        <v>12</v>
      </c>
      <c r="Q16" s="27">
        <v>0</v>
      </c>
      <c r="R16" s="27">
        <v>0</v>
      </c>
      <c r="S16" s="27">
        <v>12</v>
      </c>
      <c r="T16" s="27">
        <v>5</v>
      </c>
      <c r="U16" s="27">
        <v>5</v>
      </c>
      <c r="V16" s="27">
        <v>0</v>
      </c>
      <c r="W16" s="82">
        <f t="shared" si="8"/>
        <v>100</v>
      </c>
      <c r="X16" s="86">
        <f t="shared" si="9"/>
        <v>83.33333333333333</v>
      </c>
      <c r="Y16" s="15">
        <f t="shared" si="10"/>
        <v>41.666666666666664</v>
      </c>
      <c r="Z16" s="35">
        <f t="shared" si="11"/>
        <v>4.25</v>
      </c>
      <c r="AA16" s="79">
        <f t="shared" si="12"/>
        <v>13</v>
      </c>
      <c r="AB16" s="27">
        <v>1</v>
      </c>
      <c r="AC16" s="27">
        <v>0</v>
      </c>
      <c r="AD16" s="27">
        <v>13</v>
      </c>
      <c r="AE16" s="27">
        <v>2</v>
      </c>
      <c r="AF16" s="27">
        <v>5</v>
      </c>
      <c r="AG16" s="27">
        <v>1</v>
      </c>
      <c r="AH16" s="82">
        <f t="shared" si="13"/>
        <v>92.3076923076923</v>
      </c>
      <c r="AI16" s="88">
        <f t="shared" si="14"/>
        <v>53.84615384615385</v>
      </c>
      <c r="AJ16" s="15">
        <f t="shared" si="15"/>
        <v>15.384615384615385</v>
      </c>
      <c r="AK16" s="35">
        <f t="shared" si="16"/>
        <v>3.6153846153846154</v>
      </c>
      <c r="AL16" s="79">
        <f t="shared" si="0"/>
        <v>13</v>
      </c>
      <c r="AM16" s="27">
        <v>0</v>
      </c>
      <c r="AN16" s="27">
        <v>0</v>
      </c>
      <c r="AO16" s="27">
        <v>13</v>
      </c>
      <c r="AP16" s="27">
        <v>2</v>
      </c>
      <c r="AQ16" s="27">
        <v>9</v>
      </c>
      <c r="AR16" s="27">
        <v>0</v>
      </c>
      <c r="AS16" s="83">
        <f t="shared" si="17"/>
        <v>100</v>
      </c>
      <c r="AT16" s="88">
        <f t="shared" si="18"/>
        <v>84.61538461538461</v>
      </c>
      <c r="AU16" s="16">
        <f t="shared" si="19"/>
        <v>15.384615384615385</v>
      </c>
      <c r="AV16" s="35">
        <f t="shared" si="20"/>
        <v>4</v>
      </c>
      <c r="AW16" s="79">
        <f t="shared" si="21"/>
        <v>13</v>
      </c>
      <c r="AX16" s="27">
        <v>13</v>
      </c>
      <c r="AY16" s="27">
        <v>4</v>
      </c>
      <c r="AZ16" s="27">
        <v>6</v>
      </c>
      <c r="BA16" s="27">
        <v>0</v>
      </c>
      <c r="BB16" s="83">
        <f t="shared" si="22"/>
        <v>100</v>
      </c>
      <c r="BC16" s="88">
        <f t="shared" si="23"/>
        <v>76.92307692307692</v>
      </c>
      <c r="BD16" s="16">
        <f t="shared" si="1"/>
        <v>30.76923076923077</v>
      </c>
      <c r="BE16" s="35">
        <f t="shared" si="24"/>
        <v>4.076923076923077</v>
      </c>
      <c r="BF16" s="25" t="s">
        <v>64</v>
      </c>
    </row>
    <row r="17" spans="1:58" ht="12.75">
      <c r="A17" s="25" t="s">
        <v>65</v>
      </c>
      <c r="B17" s="26">
        <v>100</v>
      </c>
      <c r="C17" s="26">
        <v>27</v>
      </c>
      <c r="D17" s="26">
        <v>11</v>
      </c>
      <c r="E17" s="79">
        <f t="shared" si="2"/>
        <v>11</v>
      </c>
      <c r="F17" s="27">
        <v>0</v>
      </c>
      <c r="G17" s="27">
        <v>0</v>
      </c>
      <c r="H17" s="27">
        <v>11</v>
      </c>
      <c r="I17" s="27">
        <v>1</v>
      </c>
      <c r="J17" s="27">
        <v>3</v>
      </c>
      <c r="K17" s="27">
        <v>0</v>
      </c>
      <c r="L17" s="82">
        <f>(H17-K17)*100/H17</f>
        <v>100</v>
      </c>
      <c r="M17" s="77">
        <f>(J17+I17)*100/H17</f>
        <v>36.36363636363637</v>
      </c>
      <c r="N17" s="15">
        <f t="shared" si="5"/>
        <v>9.090909090909092</v>
      </c>
      <c r="O17" s="35">
        <f t="shared" si="6"/>
        <v>3.4545454545454546</v>
      </c>
      <c r="P17" s="79">
        <f t="shared" si="7"/>
        <v>11</v>
      </c>
      <c r="Q17" s="27">
        <v>0</v>
      </c>
      <c r="R17" s="27">
        <v>0</v>
      </c>
      <c r="S17" s="27">
        <v>10</v>
      </c>
      <c r="T17" s="27">
        <v>2</v>
      </c>
      <c r="U17" s="27">
        <v>6</v>
      </c>
      <c r="V17" s="27">
        <v>0</v>
      </c>
      <c r="W17" s="82">
        <f t="shared" si="8"/>
        <v>100</v>
      </c>
      <c r="X17" s="86">
        <f t="shared" si="9"/>
        <v>80</v>
      </c>
      <c r="Y17" s="15">
        <f t="shared" si="10"/>
        <v>18.181818181818183</v>
      </c>
      <c r="Z17" s="35">
        <f t="shared" si="11"/>
        <v>4.2</v>
      </c>
      <c r="AA17" s="79">
        <f t="shared" si="12"/>
        <v>11</v>
      </c>
      <c r="AB17" s="27">
        <v>0</v>
      </c>
      <c r="AC17" s="27">
        <v>0</v>
      </c>
      <c r="AD17" s="27">
        <v>10</v>
      </c>
      <c r="AE17" s="27">
        <v>2</v>
      </c>
      <c r="AF17" s="27">
        <v>3</v>
      </c>
      <c r="AG17" s="27">
        <v>0</v>
      </c>
      <c r="AH17" s="82">
        <f t="shared" si="13"/>
        <v>100</v>
      </c>
      <c r="AI17" s="88">
        <f t="shared" si="14"/>
        <v>50</v>
      </c>
      <c r="AJ17" s="15">
        <f t="shared" si="15"/>
        <v>18.181818181818183</v>
      </c>
      <c r="AK17" s="35">
        <f t="shared" si="16"/>
        <v>3.9</v>
      </c>
      <c r="AL17" s="79">
        <f t="shared" si="0"/>
        <v>11</v>
      </c>
      <c r="AM17" s="27">
        <v>0</v>
      </c>
      <c r="AN17" s="27">
        <v>0</v>
      </c>
      <c r="AO17" s="27">
        <v>10</v>
      </c>
      <c r="AP17" s="27">
        <v>3</v>
      </c>
      <c r="AQ17" s="27">
        <v>2</v>
      </c>
      <c r="AR17" s="27">
        <v>0</v>
      </c>
      <c r="AS17" s="83">
        <f t="shared" si="17"/>
        <v>100</v>
      </c>
      <c r="AT17" s="88">
        <f t="shared" si="18"/>
        <v>50</v>
      </c>
      <c r="AU17" s="16">
        <f t="shared" si="19"/>
        <v>27.272727272727273</v>
      </c>
      <c r="AV17" s="35">
        <f t="shared" si="20"/>
        <v>4</v>
      </c>
      <c r="AW17" s="79">
        <f t="shared" si="21"/>
        <v>11</v>
      </c>
      <c r="AX17" s="27">
        <v>10</v>
      </c>
      <c r="AY17" s="27">
        <v>4</v>
      </c>
      <c r="AZ17" s="27">
        <v>2</v>
      </c>
      <c r="BA17" s="27">
        <v>0</v>
      </c>
      <c r="BB17" s="83">
        <f t="shared" si="22"/>
        <v>100</v>
      </c>
      <c r="BC17" s="88">
        <f t="shared" si="23"/>
        <v>60</v>
      </c>
      <c r="BD17" s="16">
        <f t="shared" si="1"/>
        <v>36.36363636363637</v>
      </c>
      <c r="BE17" s="35">
        <f t="shared" si="24"/>
        <v>4.2</v>
      </c>
      <c r="BF17" s="25" t="s">
        <v>65</v>
      </c>
    </row>
    <row r="18" spans="1:58" ht="12.75">
      <c r="A18" s="25" t="s">
        <v>85</v>
      </c>
      <c r="B18" s="26">
        <v>100</v>
      </c>
      <c r="C18" s="26">
        <v>88</v>
      </c>
      <c r="D18" s="26">
        <v>5</v>
      </c>
      <c r="E18" s="79">
        <f t="shared" si="2"/>
        <v>5</v>
      </c>
      <c r="F18" s="27">
        <v>0</v>
      </c>
      <c r="G18" s="27">
        <v>0</v>
      </c>
      <c r="H18" s="27"/>
      <c r="I18" s="27"/>
      <c r="J18" s="27"/>
      <c r="K18" s="27"/>
      <c r="L18" s="82"/>
      <c r="M18" s="77"/>
      <c r="N18" s="15">
        <f t="shared" si="5"/>
        <v>0</v>
      </c>
      <c r="O18" s="35"/>
      <c r="P18" s="79">
        <f t="shared" si="7"/>
        <v>5</v>
      </c>
      <c r="Q18" s="27">
        <v>0</v>
      </c>
      <c r="R18" s="27">
        <v>0</v>
      </c>
      <c r="S18" s="27">
        <v>5</v>
      </c>
      <c r="T18" s="27">
        <v>2</v>
      </c>
      <c r="U18" s="27">
        <v>3</v>
      </c>
      <c r="V18" s="27">
        <v>0</v>
      </c>
      <c r="W18" s="82">
        <f t="shared" si="8"/>
        <v>100</v>
      </c>
      <c r="X18" s="86">
        <f t="shared" si="9"/>
        <v>100</v>
      </c>
      <c r="Y18" s="15">
        <f t="shared" si="10"/>
        <v>40</v>
      </c>
      <c r="Z18" s="35">
        <f t="shared" si="11"/>
        <v>4.4</v>
      </c>
      <c r="AA18" s="79">
        <f t="shared" si="12"/>
        <v>5</v>
      </c>
      <c r="AB18" s="27"/>
      <c r="AC18" s="27"/>
      <c r="AD18" s="27"/>
      <c r="AE18" s="27"/>
      <c r="AF18" s="27"/>
      <c r="AG18" s="27"/>
      <c r="AH18" s="82"/>
      <c r="AI18" s="88"/>
      <c r="AJ18" s="15">
        <f t="shared" si="15"/>
        <v>0</v>
      </c>
      <c r="AK18" s="35"/>
      <c r="AL18" s="79">
        <f t="shared" si="0"/>
        <v>5</v>
      </c>
      <c r="AM18" s="27">
        <v>0</v>
      </c>
      <c r="AN18" s="27">
        <v>0</v>
      </c>
      <c r="AO18" s="27">
        <v>5</v>
      </c>
      <c r="AP18" s="27">
        <v>3</v>
      </c>
      <c r="AQ18" s="27">
        <v>2</v>
      </c>
      <c r="AR18" s="27">
        <v>0</v>
      </c>
      <c r="AS18" s="83">
        <f>(AO18-AR18)*100/AO18</f>
        <v>100</v>
      </c>
      <c r="AT18" s="88">
        <f>(AQ18+AP18)*100/AO18</f>
        <v>100</v>
      </c>
      <c r="AU18" s="16">
        <f t="shared" si="19"/>
        <v>60</v>
      </c>
      <c r="AV18" s="35">
        <f t="shared" si="20"/>
        <v>4.6</v>
      </c>
      <c r="AW18" s="79">
        <f t="shared" si="21"/>
        <v>5</v>
      </c>
      <c r="AX18" s="27">
        <v>5</v>
      </c>
      <c r="AY18" s="27">
        <v>3</v>
      </c>
      <c r="AZ18" s="27">
        <v>2</v>
      </c>
      <c r="BA18" s="27">
        <v>0</v>
      </c>
      <c r="BB18" s="83">
        <f>(AX18-BA18)*100/AX18</f>
        <v>100</v>
      </c>
      <c r="BC18" s="88">
        <f>(AZ18+AY18)*100/AX18</f>
        <v>100</v>
      </c>
      <c r="BD18" s="16">
        <f t="shared" si="1"/>
        <v>60</v>
      </c>
      <c r="BE18" s="35">
        <f t="shared" si="24"/>
        <v>4.6</v>
      </c>
      <c r="BF18" s="25" t="s">
        <v>85</v>
      </c>
    </row>
    <row r="19" spans="1:58" ht="12.75">
      <c r="A19" s="25" t="s">
        <v>109</v>
      </c>
      <c r="B19" s="26">
        <v>100</v>
      </c>
      <c r="C19" s="26">
        <v>64</v>
      </c>
      <c r="D19" s="26">
        <v>13</v>
      </c>
      <c r="E19" s="79">
        <f t="shared" si="2"/>
        <v>13</v>
      </c>
      <c r="F19" s="27">
        <v>0</v>
      </c>
      <c r="G19" s="27">
        <v>0</v>
      </c>
      <c r="H19" s="27"/>
      <c r="I19" s="27"/>
      <c r="J19" s="27"/>
      <c r="K19" s="27"/>
      <c r="L19" s="82"/>
      <c r="M19" s="77"/>
      <c r="N19" s="15">
        <f t="shared" si="5"/>
        <v>0</v>
      </c>
      <c r="O19" s="35"/>
      <c r="P19" s="79">
        <f t="shared" si="7"/>
        <v>12</v>
      </c>
      <c r="Q19" s="27">
        <v>0</v>
      </c>
      <c r="R19" s="27">
        <v>1</v>
      </c>
      <c r="S19" s="27">
        <v>12</v>
      </c>
      <c r="T19" s="27">
        <v>4</v>
      </c>
      <c r="U19" s="27">
        <v>7</v>
      </c>
      <c r="V19" s="27">
        <v>0</v>
      </c>
      <c r="W19" s="82">
        <f t="shared" si="8"/>
        <v>100</v>
      </c>
      <c r="X19" s="86">
        <f t="shared" si="9"/>
        <v>91.66666666666667</v>
      </c>
      <c r="Y19" s="15">
        <f t="shared" si="10"/>
        <v>33.333333333333336</v>
      </c>
      <c r="Z19" s="35">
        <f t="shared" si="11"/>
        <v>4.25</v>
      </c>
      <c r="AA19" s="79">
        <f t="shared" si="12"/>
        <v>12</v>
      </c>
      <c r="AB19" s="27"/>
      <c r="AC19" s="27"/>
      <c r="AD19" s="27"/>
      <c r="AE19" s="27"/>
      <c r="AF19" s="27"/>
      <c r="AG19" s="27"/>
      <c r="AH19" s="82"/>
      <c r="AI19" s="88"/>
      <c r="AJ19" s="15">
        <f t="shared" si="15"/>
        <v>0</v>
      </c>
      <c r="AK19" s="35"/>
      <c r="AL19" s="79">
        <f t="shared" si="0"/>
        <v>12</v>
      </c>
      <c r="AM19" s="27">
        <v>0</v>
      </c>
      <c r="AN19" s="27">
        <v>0</v>
      </c>
      <c r="AO19" s="27">
        <v>12</v>
      </c>
      <c r="AP19" s="27">
        <v>5</v>
      </c>
      <c r="AQ19" s="27">
        <v>6</v>
      </c>
      <c r="AR19" s="27">
        <v>0</v>
      </c>
      <c r="AS19" s="83">
        <f>(AO19-AR19)*100/AO19</f>
        <v>100</v>
      </c>
      <c r="AT19" s="88">
        <f>(AQ19+AP19)*100/AO19</f>
        <v>91.66666666666667</v>
      </c>
      <c r="AU19" s="16">
        <f t="shared" si="19"/>
        <v>41.666666666666664</v>
      </c>
      <c r="AV19" s="35">
        <f t="shared" si="20"/>
        <v>4.333333333333333</v>
      </c>
      <c r="AW19" s="79">
        <f t="shared" si="21"/>
        <v>12</v>
      </c>
      <c r="AX19" s="27">
        <v>12</v>
      </c>
      <c r="AY19" s="27">
        <v>5</v>
      </c>
      <c r="AZ19" s="27">
        <v>6</v>
      </c>
      <c r="BA19" s="27">
        <v>0</v>
      </c>
      <c r="BB19" s="83">
        <f>(AX19-BA19)*100/AX19</f>
        <v>100</v>
      </c>
      <c r="BC19" s="88">
        <f>(AZ19+AY19)*100/AX19</f>
        <v>91.66666666666667</v>
      </c>
      <c r="BD19" s="16">
        <f t="shared" si="1"/>
        <v>41.666666666666664</v>
      </c>
      <c r="BE19" s="35">
        <f t="shared" si="24"/>
        <v>4.333333333333333</v>
      </c>
      <c r="BF19" s="25" t="s">
        <v>109</v>
      </c>
    </row>
    <row r="20" spans="1:59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40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8"/>
      <c r="BF20" s="17"/>
      <c r="BG20" s="18"/>
    </row>
    <row r="21" spans="1:58" ht="12.75">
      <c r="A21" s="37" t="s">
        <v>50</v>
      </c>
      <c r="B21" s="27">
        <f>AVERAGE(B5:B19)</f>
        <v>100</v>
      </c>
      <c r="C21" s="27">
        <f>AVERAGE(C9:C19)</f>
        <v>60.53215954006468</v>
      </c>
      <c r="D21" s="27">
        <f aca="true" t="shared" si="25" ref="D21:K21">SUM(D5:D19)</f>
        <v>248</v>
      </c>
      <c r="E21" s="79">
        <f t="shared" si="25"/>
        <v>249</v>
      </c>
      <c r="F21" s="27">
        <f t="shared" si="25"/>
        <v>1</v>
      </c>
      <c r="G21" s="27">
        <f t="shared" si="25"/>
        <v>0</v>
      </c>
      <c r="H21" s="27">
        <f t="shared" si="25"/>
        <v>231</v>
      </c>
      <c r="I21" s="27">
        <f t="shared" si="25"/>
        <v>20</v>
      </c>
      <c r="J21" s="27">
        <f t="shared" si="25"/>
        <v>95</v>
      </c>
      <c r="K21" s="27">
        <f t="shared" si="25"/>
        <v>4</v>
      </c>
      <c r="L21" s="83">
        <f>AVERAGE(L5:L17)</f>
        <v>97.76923076923077</v>
      </c>
      <c r="M21" s="85">
        <f>AVERAGE(M5:M17)</f>
        <v>49.10940910940911</v>
      </c>
      <c r="N21" s="15">
        <f>I21*100/SUM(D5:D17)</f>
        <v>8.695652173913043</v>
      </c>
      <c r="O21" s="35">
        <f>AVERAGE(O5:O17)</f>
        <v>3.577171347171347</v>
      </c>
      <c r="P21" s="79">
        <f>SUM(P5:P19)</f>
        <v>250</v>
      </c>
      <c r="Q21" s="27">
        <f aca="true" t="shared" si="26" ref="Q21:V21">SUM(Q5:Q19)</f>
        <v>4</v>
      </c>
      <c r="R21" s="27">
        <f t="shared" si="26"/>
        <v>3</v>
      </c>
      <c r="S21" s="27">
        <f t="shared" si="26"/>
        <v>249</v>
      </c>
      <c r="T21" s="27">
        <f t="shared" si="26"/>
        <v>27</v>
      </c>
      <c r="U21" s="27">
        <f t="shared" si="26"/>
        <v>138</v>
      </c>
      <c r="V21" s="27">
        <f t="shared" si="26"/>
        <v>3</v>
      </c>
      <c r="W21" s="84">
        <f>AVERAGE(W5:W19)</f>
        <v>98.8641975308642</v>
      </c>
      <c r="X21" s="87">
        <f>AVERAGE(X5:X19)</f>
        <v>69.25985249318583</v>
      </c>
      <c r="Y21" s="15">
        <f>T21*100/P21</f>
        <v>10.8</v>
      </c>
      <c r="Z21" s="35">
        <f>AVERAGE(Z5:Z19)</f>
        <v>3.8408033818033815</v>
      </c>
      <c r="AA21" s="79">
        <f>SUM(AA5:AA17)</f>
        <v>233</v>
      </c>
      <c r="AB21" s="27">
        <f>SUM(AB5:AB19)</f>
        <v>2</v>
      </c>
      <c r="AC21" s="27">
        <f>SUM(AC5:AC19)</f>
        <v>2</v>
      </c>
      <c r="AD21" s="27">
        <f>SUM(AD5:AD19)</f>
        <v>161</v>
      </c>
      <c r="AE21" s="27">
        <f>SUM(AE5:AE18)</f>
        <v>19</v>
      </c>
      <c r="AF21" s="27">
        <f>SUM(AF5:AF19)</f>
        <v>75</v>
      </c>
      <c r="AG21" s="27">
        <f>SUM(AG5:AG19)</f>
        <v>3</v>
      </c>
      <c r="AH21" s="83">
        <f>AVERAGE(AH5:AH17)</f>
        <v>98.02706552706552</v>
      </c>
      <c r="AI21" s="88">
        <f>AVERAGE(AI5:AI17)</f>
        <v>59.16325622847362</v>
      </c>
      <c r="AJ21" s="15">
        <f>AE21*100/SUM(AD8:AD17)</f>
        <v>22.89156626506024</v>
      </c>
      <c r="AK21" s="35">
        <f>AVERAGE(AK5:AK17)</f>
        <v>3.7381686188207928</v>
      </c>
      <c r="AL21" s="79">
        <f>SUM(AL5:AL19)</f>
        <v>179</v>
      </c>
      <c r="AM21" s="27">
        <f aca="true" t="shared" si="27" ref="AM21:AR21">SUM(AM5:AM19)</f>
        <v>0</v>
      </c>
      <c r="AN21" s="27">
        <f t="shared" si="27"/>
        <v>1</v>
      </c>
      <c r="AO21" s="27">
        <f t="shared" si="27"/>
        <v>177</v>
      </c>
      <c r="AP21" s="27">
        <f t="shared" si="27"/>
        <v>29</v>
      </c>
      <c r="AQ21" s="27">
        <f t="shared" si="27"/>
        <v>81</v>
      </c>
      <c r="AR21" s="27">
        <f t="shared" si="27"/>
        <v>6</v>
      </c>
      <c r="AS21" s="83">
        <f>AVERAGE(AS5:AS19)</f>
        <v>96.40852974186309</v>
      </c>
      <c r="AT21" s="88">
        <f>AVERAGE(AT5:AT19)</f>
        <v>64.46192696192696</v>
      </c>
      <c r="AU21" s="15">
        <f>AP21*100/AL21</f>
        <v>16.201117318435752</v>
      </c>
      <c r="AV21" s="35">
        <f>AVERAGE(AV5:AV19)</f>
        <v>3.8370208495208495</v>
      </c>
      <c r="AW21" s="79">
        <f>SUM(AW5:AW19)</f>
        <v>179</v>
      </c>
      <c r="AX21" s="27">
        <f>SUM(AX5:AX19)</f>
        <v>178</v>
      </c>
      <c r="AY21" s="27">
        <f>SUM(AY5:AY19)</f>
        <v>29</v>
      </c>
      <c r="AZ21" s="27">
        <f>SUM(AZ5:AZ19)</f>
        <v>89</v>
      </c>
      <c r="BA21" s="27">
        <f>SUM(BA5:BA19)</f>
        <v>1</v>
      </c>
      <c r="BB21" s="83">
        <f>AVERAGE(BB5:BB19)</f>
        <v>99.30555555555554</v>
      </c>
      <c r="BC21" s="88">
        <f>AVERAGE(BC5:BC19)</f>
        <v>69.05416577518027</v>
      </c>
      <c r="BD21" s="15">
        <f>AY21*100/AW21</f>
        <v>16.201117318435752</v>
      </c>
      <c r="BE21" s="35">
        <f>AVERAGE(BE5:BE19)</f>
        <v>3.911742987286466</v>
      </c>
      <c r="BF21" s="37" t="s">
        <v>50</v>
      </c>
    </row>
    <row r="22" spans="1:59" ht="12.75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8"/>
      <c r="BF22" s="18"/>
      <c r="BG22" s="18"/>
    </row>
  </sheetData>
  <sheetProtection/>
  <mergeCells count="9">
    <mergeCell ref="AL3:AU3"/>
    <mergeCell ref="AW3:BD3"/>
    <mergeCell ref="BF3:BF4"/>
    <mergeCell ref="A3:A4"/>
    <mergeCell ref="B3:C3"/>
    <mergeCell ref="D3:D4"/>
    <mergeCell ref="E3:N3"/>
    <mergeCell ref="P3:Y3"/>
    <mergeCell ref="AA3:AJ3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G26"/>
  <sheetViews>
    <sheetView zoomScalePageLayoutView="0" workbookViewId="0" topLeftCell="U5">
      <selection activeCell="BI18" sqref="BI18:BI22"/>
    </sheetView>
  </sheetViews>
  <sheetFormatPr defaultColWidth="9.00390625" defaultRowHeight="12.75"/>
  <cols>
    <col min="1" max="1" width="13.625" style="0" customWidth="1"/>
    <col min="2" max="2" width="5.125" style="0" customWidth="1"/>
    <col min="3" max="3" width="6.625" style="0" customWidth="1"/>
    <col min="4" max="4" width="7.375" style="0" customWidth="1"/>
    <col min="5" max="11" width="4.25390625" style="0" customWidth="1"/>
    <col min="12" max="12" width="3.75390625" style="0" customWidth="1"/>
    <col min="13" max="13" width="4.25390625" style="0" customWidth="1"/>
    <col min="14" max="15" width="3.375" style="0" customWidth="1"/>
    <col min="16" max="16" width="4.75390625" style="0" customWidth="1"/>
    <col min="17" max="18" width="3.375" style="0" customWidth="1"/>
    <col min="19" max="19" width="3.875" style="0" customWidth="1"/>
    <col min="20" max="20" width="3.375" style="0" customWidth="1"/>
    <col min="21" max="21" width="3.75390625" style="0" customWidth="1"/>
    <col min="22" max="22" width="3.375" style="0" customWidth="1"/>
    <col min="23" max="23" width="4.875" style="0" customWidth="1"/>
    <col min="24" max="24" width="5.125" style="0" customWidth="1"/>
    <col min="25" max="26" width="3.25390625" style="0" customWidth="1"/>
    <col min="27" max="27" width="4.00390625" style="0" customWidth="1"/>
    <col min="28" max="33" width="3.25390625" style="0" customWidth="1"/>
    <col min="34" max="34" width="4.00390625" style="0" customWidth="1"/>
    <col min="35" max="35" width="4.375" style="0" customWidth="1"/>
    <col min="36" max="36" width="3.375" style="0" customWidth="1"/>
    <col min="37" max="37" width="4.00390625" style="0" customWidth="1"/>
    <col min="38" max="38" width="3.75390625" style="0" customWidth="1"/>
    <col min="39" max="46" width="3.25390625" style="0" customWidth="1"/>
    <col min="47" max="47" width="3.75390625" style="0" customWidth="1"/>
    <col min="48" max="55" width="3.25390625" style="0" customWidth="1"/>
    <col min="56" max="56" width="4.25390625" style="0" customWidth="1"/>
    <col min="57" max="57" width="3.875" style="0" customWidth="1"/>
  </cols>
  <sheetData>
    <row r="1" spans="1:12" ht="15.75">
      <c r="A1" s="4"/>
      <c r="B1" s="21" t="s">
        <v>51</v>
      </c>
      <c r="J1" s="4" t="s">
        <v>121</v>
      </c>
      <c r="K1" s="3"/>
      <c r="L1" s="3"/>
    </row>
    <row r="2" spans="1:2" ht="12.75">
      <c r="A2" s="3" t="s">
        <v>40</v>
      </c>
      <c r="B2" s="20" t="s">
        <v>52</v>
      </c>
    </row>
    <row r="3" spans="1:59" ht="12.75">
      <c r="A3" s="144" t="s">
        <v>43</v>
      </c>
      <c r="B3" s="145" t="s">
        <v>82</v>
      </c>
      <c r="C3" s="145"/>
      <c r="D3" s="144" t="s">
        <v>24</v>
      </c>
      <c r="E3" s="144" t="s">
        <v>25</v>
      </c>
      <c r="F3" s="144"/>
      <c r="G3" s="144"/>
      <c r="H3" s="144"/>
      <c r="I3" s="144"/>
      <c r="J3" s="144"/>
      <c r="K3" s="144"/>
      <c r="L3" s="144"/>
      <c r="M3" s="144"/>
      <c r="N3" s="144"/>
      <c r="O3" s="95"/>
      <c r="P3" s="144" t="s">
        <v>26</v>
      </c>
      <c r="Q3" s="144"/>
      <c r="R3" s="144"/>
      <c r="S3" s="144"/>
      <c r="T3" s="144"/>
      <c r="U3" s="144"/>
      <c r="V3" s="144"/>
      <c r="W3" s="144"/>
      <c r="X3" s="144"/>
      <c r="Y3" s="144"/>
      <c r="Z3" s="95"/>
      <c r="AA3" s="144" t="s">
        <v>27</v>
      </c>
      <c r="AB3" s="144"/>
      <c r="AC3" s="144"/>
      <c r="AD3" s="144"/>
      <c r="AE3" s="144"/>
      <c r="AF3" s="144"/>
      <c r="AG3" s="144"/>
      <c r="AH3" s="144"/>
      <c r="AI3" s="144"/>
      <c r="AJ3" s="144"/>
      <c r="AK3" s="95"/>
      <c r="AL3" s="144" t="s">
        <v>28</v>
      </c>
      <c r="AM3" s="144"/>
      <c r="AN3" s="144"/>
      <c r="AO3" s="144"/>
      <c r="AP3" s="144"/>
      <c r="AQ3" s="144"/>
      <c r="AR3" s="144"/>
      <c r="AS3" s="144"/>
      <c r="AT3" s="144"/>
      <c r="AU3" s="144"/>
      <c r="AV3" s="95"/>
      <c r="AW3" s="144" t="s">
        <v>29</v>
      </c>
      <c r="AX3" s="144"/>
      <c r="AY3" s="144"/>
      <c r="AZ3" s="144"/>
      <c r="BA3" s="144"/>
      <c r="BB3" s="144"/>
      <c r="BC3" s="144"/>
      <c r="BD3" s="144"/>
      <c r="BE3" s="96"/>
      <c r="BF3" s="142" t="s">
        <v>43</v>
      </c>
      <c r="BG3" s="1"/>
    </row>
    <row r="4" spans="1:58" ht="113.25" customHeight="1">
      <c r="A4" s="144"/>
      <c r="B4" s="97" t="s">
        <v>30</v>
      </c>
      <c r="C4" s="97" t="s">
        <v>31</v>
      </c>
      <c r="D4" s="144"/>
      <c r="E4" s="98" t="s">
        <v>74</v>
      </c>
      <c r="F4" s="94" t="s">
        <v>33</v>
      </c>
      <c r="G4" s="94" t="s">
        <v>34</v>
      </c>
      <c r="H4" s="94" t="s">
        <v>35</v>
      </c>
      <c r="I4" s="94" t="s">
        <v>36</v>
      </c>
      <c r="J4" s="94" t="s">
        <v>75</v>
      </c>
      <c r="K4" s="94" t="s">
        <v>37</v>
      </c>
      <c r="L4" s="99" t="s">
        <v>30</v>
      </c>
      <c r="M4" s="100" t="s">
        <v>31</v>
      </c>
      <c r="N4" s="101" t="s">
        <v>38</v>
      </c>
      <c r="O4" s="102" t="s">
        <v>73</v>
      </c>
      <c r="P4" s="98" t="s">
        <v>74</v>
      </c>
      <c r="Q4" s="94" t="s">
        <v>33</v>
      </c>
      <c r="R4" s="94" t="s">
        <v>34</v>
      </c>
      <c r="S4" s="94" t="s">
        <v>35</v>
      </c>
      <c r="T4" s="94" t="s">
        <v>36</v>
      </c>
      <c r="U4" s="94" t="s">
        <v>76</v>
      </c>
      <c r="V4" s="94" t="s">
        <v>37</v>
      </c>
      <c r="W4" s="99" t="s">
        <v>30</v>
      </c>
      <c r="X4" s="100" t="s">
        <v>31</v>
      </c>
      <c r="Y4" s="101" t="s">
        <v>38</v>
      </c>
      <c r="Z4" s="102" t="s">
        <v>73</v>
      </c>
      <c r="AA4" s="98" t="s">
        <v>74</v>
      </c>
      <c r="AB4" s="94" t="s">
        <v>33</v>
      </c>
      <c r="AC4" s="94" t="s">
        <v>34</v>
      </c>
      <c r="AD4" s="94" t="s">
        <v>35</v>
      </c>
      <c r="AE4" s="94" t="s">
        <v>36</v>
      </c>
      <c r="AF4" s="94" t="s">
        <v>76</v>
      </c>
      <c r="AG4" s="94" t="s">
        <v>37</v>
      </c>
      <c r="AH4" s="99" t="s">
        <v>30</v>
      </c>
      <c r="AI4" s="100" t="s">
        <v>31</v>
      </c>
      <c r="AJ4" s="101" t="s">
        <v>38</v>
      </c>
      <c r="AK4" s="102" t="s">
        <v>73</v>
      </c>
      <c r="AL4" s="98" t="s">
        <v>32</v>
      </c>
      <c r="AM4" s="94" t="s">
        <v>33</v>
      </c>
      <c r="AN4" s="94" t="s">
        <v>34</v>
      </c>
      <c r="AO4" s="94" t="s">
        <v>35</v>
      </c>
      <c r="AP4" s="94" t="s">
        <v>36</v>
      </c>
      <c r="AQ4" s="94" t="s">
        <v>76</v>
      </c>
      <c r="AR4" s="94" t="s">
        <v>37</v>
      </c>
      <c r="AS4" s="99" t="s">
        <v>30</v>
      </c>
      <c r="AT4" s="100" t="s">
        <v>31</v>
      </c>
      <c r="AU4" s="101" t="s">
        <v>38</v>
      </c>
      <c r="AV4" s="102" t="s">
        <v>73</v>
      </c>
      <c r="AW4" s="98" t="s">
        <v>39</v>
      </c>
      <c r="AX4" s="94" t="s">
        <v>35</v>
      </c>
      <c r="AY4" s="94" t="s">
        <v>36</v>
      </c>
      <c r="AZ4" s="94" t="s">
        <v>76</v>
      </c>
      <c r="BA4" s="94" t="s">
        <v>37</v>
      </c>
      <c r="BB4" s="99" t="s">
        <v>30</v>
      </c>
      <c r="BC4" s="100" t="s">
        <v>31</v>
      </c>
      <c r="BD4" s="101" t="s">
        <v>38</v>
      </c>
      <c r="BE4" s="102" t="s">
        <v>73</v>
      </c>
      <c r="BF4" s="143"/>
    </row>
    <row r="5" spans="1:58" ht="12.75">
      <c r="A5" s="25" t="s">
        <v>105</v>
      </c>
      <c r="B5" s="26"/>
      <c r="C5" s="26"/>
      <c r="D5" s="26">
        <v>28</v>
      </c>
      <c r="E5" s="79">
        <f>D5-G5+F5</f>
        <v>28</v>
      </c>
      <c r="F5" s="27">
        <v>0</v>
      </c>
      <c r="G5" s="27">
        <v>0</v>
      </c>
      <c r="H5" s="27">
        <v>28</v>
      </c>
      <c r="I5" s="27">
        <v>6</v>
      </c>
      <c r="J5" s="27">
        <v>22</v>
      </c>
      <c r="K5" s="27">
        <v>0</v>
      </c>
      <c r="L5" s="82">
        <f>(H5-K5)*100/H5</f>
        <v>100</v>
      </c>
      <c r="M5" s="77">
        <f>(J5+I5)*100/H5</f>
        <v>100</v>
      </c>
      <c r="N5" s="15">
        <f>I5*100/E5</f>
        <v>21.428571428571427</v>
      </c>
      <c r="O5" s="35">
        <f>(5*I5+4*J5+2*(E5-H5+K5)+3*(H5-I5-J5-K5))/H5</f>
        <v>4.214285714285714</v>
      </c>
      <c r="P5" s="79">
        <f>E5+Q5-R5</f>
        <v>27</v>
      </c>
      <c r="Q5" s="27">
        <v>0</v>
      </c>
      <c r="R5" s="27">
        <v>1</v>
      </c>
      <c r="S5" s="27">
        <v>27</v>
      </c>
      <c r="T5" s="27">
        <v>4</v>
      </c>
      <c r="U5" s="27">
        <v>14</v>
      </c>
      <c r="V5" s="27">
        <v>0</v>
      </c>
      <c r="W5" s="82">
        <f>(S5-V5)*100/S5</f>
        <v>100</v>
      </c>
      <c r="X5" s="86">
        <f>(U5+T5)*100/S5</f>
        <v>66.66666666666667</v>
      </c>
      <c r="Y5" s="15">
        <f>T5*100/P5</f>
        <v>14.814814814814815</v>
      </c>
      <c r="Z5" s="35">
        <f>(5*T5+4*U5+2*(P5-S5+V5)+3*(S5-T5-U5-V5))/S5</f>
        <v>3.814814814814815</v>
      </c>
      <c r="AA5" s="80">
        <f>P5+AB5-AC5</f>
        <v>27</v>
      </c>
      <c r="AB5" s="27">
        <v>0</v>
      </c>
      <c r="AC5" s="27">
        <v>0</v>
      </c>
      <c r="AD5" s="27">
        <v>27</v>
      </c>
      <c r="AE5" s="27">
        <v>5</v>
      </c>
      <c r="AF5" s="27">
        <v>10</v>
      </c>
      <c r="AG5" s="27">
        <v>0</v>
      </c>
      <c r="AH5" s="82">
        <f>(AD5-AG5)*100/AD5</f>
        <v>100</v>
      </c>
      <c r="AI5" s="88">
        <f>(AF5+AE5)*100/AD5</f>
        <v>55.55555555555556</v>
      </c>
      <c r="AJ5" s="15">
        <f>AE5*100/AA5</f>
        <v>18.51851851851852</v>
      </c>
      <c r="AK5" s="35">
        <f>(5*AE5+4*AF5+2*(AA5-AD5+AG5)+3*(AD5-AE5-AF5-AG5))/AD5</f>
        <v>3.740740740740741</v>
      </c>
      <c r="AL5" s="79">
        <f aca="true" t="shared" si="0" ref="AL5:AL23">AA5-AN5+AM5</f>
        <v>27</v>
      </c>
      <c r="AM5" s="27">
        <v>0</v>
      </c>
      <c r="AN5" s="27">
        <v>0</v>
      </c>
      <c r="AO5" s="27">
        <v>27</v>
      </c>
      <c r="AP5" s="27">
        <v>8</v>
      </c>
      <c r="AQ5" s="27">
        <v>12</v>
      </c>
      <c r="AR5" s="27">
        <v>0</v>
      </c>
      <c r="AS5" s="83">
        <f>(AO5-AR5)*100/AO5</f>
        <v>100</v>
      </c>
      <c r="AT5" s="88">
        <f>(AQ5+AP5)*100/AO5</f>
        <v>74.07407407407408</v>
      </c>
      <c r="AU5" s="16">
        <f>AP5*100/AL5</f>
        <v>29.62962962962963</v>
      </c>
      <c r="AV5" s="35">
        <f>(5*AP5+4*AQ5+2*(AL5-AO5+AR5)+3*(AO5-AP5-AQ5-AR5))/AO5</f>
        <v>4.037037037037037</v>
      </c>
      <c r="AW5" s="79">
        <f>AL5</f>
        <v>27</v>
      </c>
      <c r="AX5" s="27">
        <v>27</v>
      </c>
      <c r="AY5" s="27">
        <v>4</v>
      </c>
      <c r="AZ5" s="27">
        <v>19</v>
      </c>
      <c r="BA5" s="27">
        <v>0</v>
      </c>
      <c r="BB5" s="83">
        <f>(AX5-BA5)*100/AX5</f>
        <v>100</v>
      </c>
      <c r="BC5" s="88">
        <f>(AZ5+AY5)*100/AX5</f>
        <v>85.18518518518519</v>
      </c>
      <c r="BD5" s="16">
        <f aca="true" t="shared" si="1" ref="BD5:BD19">AY5*100/AW5</f>
        <v>14.814814814814815</v>
      </c>
      <c r="BE5" s="35">
        <f>(5*AY5+4*AZ5+2*(AW5-AX5+BA5)+3*(AX5-AY5-AZ5-BA5))/AX5</f>
        <v>4</v>
      </c>
      <c r="BF5" s="25" t="s">
        <v>105</v>
      </c>
    </row>
    <row r="6" spans="1:58" ht="12.75">
      <c r="A6" s="25" t="s">
        <v>106</v>
      </c>
      <c r="B6" s="26"/>
      <c r="C6" s="26"/>
      <c r="D6" s="26">
        <v>28</v>
      </c>
      <c r="E6" s="79">
        <f aca="true" t="shared" si="2" ref="E6:E23">D6-G6+F6</f>
        <v>28</v>
      </c>
      <c r="F6" s="27">
        <v>0</v>
      </c>
      <c r="G6" s="27">
        <v>0</v>
      </c>
      <c r="H6" s="27">
        <v>28</v>
      </c>
      <c r="I6" s="27">
        <v>2</v>
      </c>
      <c r="J6" s="27">
        <v>17</v>
      </c>
      <c r="K6" s="27">
        <v>0</v>
      </c>
      <c r="L6" s="82">
        <f aca="true" t="shared" si="3" ref="L6:L13">(H6-K6)*100/H6</f>
        <v>100</v>
      </c>
      <c r="M6" s="77">
        <f aca="true" t="shared" si="4" ref="M6:M13">(J6+I6)*100/H6</f>
        <v>67.85714285714286</v>
      </c>
      <c r="N6" s="15">
        <f aca="true" t="shared" si="5" ref="N6:N23">I6*100/E6</f>
        <v>7.142857142857143</v>
      </c>
      <c r="O6" s="35">
        <f aca="true" t="shared" si="6" ref="O6:O20">(5*I6+4*J6+2*(E6-H6+K6)+3*(H6-I6-J6-K6))/H6</f>
        <v>3.75</v>
      </c>
      <c r="P6" s="79">
        <f aca="true" t="shared" si="7" ref="P6:P23">E6+Q6-R6</f>
        <v>28</v>
      </c>
      <c r="Q6" s="27">
        <v>0</v>
      </c>
      <c r="R6" s="27">
        <v>0</v>
      </c>
      <c r="S6" s="27">
        <v>28</v>
      </c>
      <c r="T6" s="27">
        <v>6</v>
      </c>
      <c r="U6" s="27">
        <v>10</v>
      </c>
      <c r="V6" s="27">
        <v>0</v>
      </c>
      <c r="W6" s="82">
        <f aca="true" t="shared" si="8" ref="W6:W23">(S6-V6)*100/S6</f>
        <v>100</v>
      </c>
      <c r="X6" s="86">
        <f aca="true" t="shared" si="9" ref="X6:X23">(U6+T6)*100/S6</f>
        <v>57.142857142857146</v>
      </c>
      <c r="Y6" s="15">
        <f aca="true" t="shared" si="10" ref="Y6:Y23">T6*100/P6</f>
        <v>21.428571428571427</v>
      </c>
      <c r="Z6" s="35">
        <f aca="true" t="shared" si="11" ref="Z6:Z23">(5*T6+4*U6+2*(P6-S6+V6)+3*(S6-T6-U6-V6))/S6</f>
        <v>3.7857142857142856</v>
      </c>
      <c r="AA6" s="79">
        <f aca="true" t="shared" si="12" ref="AA6:AA23">P6+AB6-AC6</f>
        <v>28</v>
      </c>
      <c r="AB6" s="27">
        <v>0</v>
      </c>
      <c r="AC6" s="27">
        <v>0</v>
      </c>
      <c r="AD6" s="27">
        <v>28</v>
      </c>
      <c r="AE6" s="27">
        <v>2</v>
      </c>
      <c r="AF6" s="27">
        <v>9</v>
      </c>
      <c r="AG6" s="27">
        <v>1</v>
      </c>
      <c r="AH6" s="82">
        <f aca="true" t="shared" si="13" ref="AH6:AH17">(AD6-AG6)*100/AD6</f>
        <v>96.42857142857143</v>
      </c>
      <c r="AI6" s="88">
        <f aca="true" t="shared" si="14" ref="AI6:AI17">(AF6+AE6)*100/AD6</f>
        <v>39.285714285714285</v>
      </c>
      <c r="AJ6" s="15">
        <f aca="true" t="shared" si="15" ref="AJ6:AJ17">AE6*100/AA6</f>
        <v>7.142857142857143</v>
      </c>
      <c r="AK6" s="35">
        <f aca="true" t="shared" si="16" ref="AK6:AK17">(5*AE6+4*AF6+2*(AA6-AD6+AG6)+3*(AD6-AE6-AF6-AG6))/AD6</f>
        <v>3.4285714285714284</v>
      </c>
      <c r="AL6" s="79">
        <f t="shared" si="0"/>
        <v>28</v>
      </c>
      <c r="AM6" s="27">
        <v>0</v>
      </c>
      <c r="AN6" s="27">
        <v>0</v>
      </c>
      <c r="AO6" s="27">
        <v>28</v>
      </c>
      <c r="AP6" s="27">
        <v>3</v>
      </c>
      <c r="AQ6" s="27">
        <v>13</v>
      </c>
      <c r="AR6" s="27">
        <v>0</v>
      </c>
      <c r="AS6" s="83">
        <f aca="true" t="shared" si="17" ref="AS6:AS17">(AO6-AR6)*100/AO6</f>
        <v>100</v>
      </c>
      <c r="AT6" s="88">
        <f aca="true" t="shared" si="18" ref="AT6:AT17">(AQ6+AP6)*100/AO6</f>
        <v>57.142857142857146</v>
      </c>
      <c r="AU6" s="16">
        <f aca="true" t="shared" si="19" ref="AU6:AU19">AP6*100/AL6</f>
        <v>10.714285714285714</v>
      </c>
      <c r="AV6" s="35">
        <f aca="true" t="shared" si="20" ref="AV6:AV19">(5*AP6+4*AQ6+2*(AL6-AO6+AR6)+3*(AO6-AP6-AQ6-AR6))/AO6</f>
        <v>3.6785714285714284</v>
      </c>
      <c r="AW6" s="79">
        <f aca="true" t="shared" si="21" ref="AW6:AW19">AL6</f>
        <v>28</v>
      </c>
      <c r="AX6" s="27">
        <v>28</v>
      </c>
      <c r="AY6" s="27">
        <v>2</v>
      </c>
      <c r="AZ6" s="27">
        <v>14</v>
      </c>
      <c r="BA6" s="27">
        <v>0</v>
      </c>
      <c r="BB6" s="83">
        <f aca="true" t="shared" si="22" ref="BB6:BB17">(AX6-BA6)*100/AX6</f>
        <v>100</v>
      </c>
      <c r="BC6" s="88">
        <f aca="true" t="shared" si="23" ref="BC6:BC17">(AZ6+AY6)*100/AX6</f>
        <v>57.142857142857146</v>
      </c>
      <c r="BD6" s="16">
        <f t="shared" si="1"/>
        <v>7.142857142857143</v>
      </c>
      <c r="BE6" s="35">
        <f aca="true" t="shared" si="24" ref="BE6:BE19">(5*AY6+4*AZ6+2*(AW6-AX6+BA6)+3*(AX6-AY6-AZ6-BA6))/AX6</f>
        <v>3.642857142857143</v>
      </c>
      <c r="BF6" s="25" t="s">
        <v>106</v>
      </c>
    </row>
    <row r="7" spans="1:58" ht="12.75">
      <c r="A7" s="25" t="s">
        <v>107</v>
      </c>
      <c r="B7" s="26"/>
      <c r="C7" s="26"/>
      <c r="D7" s="26">
        <v>28</v>
      </c>
      <c r="E7" s="79">
        <f>D7-G7+F7</f>
        <v>28</v>
      </c>
      <c r="F7" s="27">
        <v>0</v>
      </c>
      <c r="G7" s="27">
        <v>0</v>
      </c>
      <c r="H7" s="27">
        <v>28</v>
      </c>
      <c r="I7" s="27">
        <v>8</v>
      </c>
      <c r="J7" s="27">
        <v>14</v>
      </c>
      <c r="K7" s="27">
        <v>0</v>
      </c>
      <c r="L7" s="82">
        <f t="shared" si="3"/>
        <v>100</v>
      </c>
      <c r="M7" s="77">
        <f t="shared" si="4"/>
        <v>78.57142857142857</v>
      </c>
      <c r="N7" s="15">
        <f t="shared" si="5"/>
        <v>28.571428571428573</v>
      </c>
      <c r="O7" s="35">
        <f t="shared" si="6"/>
        <v>4.071428571428571</v>
      </c>
      <c r="P7" s="79">
        <f t="shared" si="7"/>
        <v>28</v>
      </c>
      <c r="Q7" s="27">
        <v>0</v>
      </c>
      <c r="R7" s="27">
        <v>0</v>
      </c>
      <c r="S7" s="27">
        <v>28</v>
      </c>
      <c r="T7" s="27">
        <v>0</v>
      </c>
      <c r="U7" s="27">
        <v>15</v>
      </c>
      <c r="V7" s="27">
        <v>0</v>
      </c>
      <c r="W7" s="82">
        <f t="shared" si="8"/>
        <v>100</v>
      </c>
      <c r="X7" s="86">
        <f t="shared" si="9"/>
        <v>53.57142857142857</v>
      </c>
      <c r="Y7" s="15">
        <f t="shared" si="10"/>
        <v>0</v>
      </c>
      <c r="Z7" s="35">
        <f t="shared" si="11"/>
        <v>3.5357142857142856</v>
      </c>
      <c r="AA7" s="79">
        <f t="shared" si="12"/>
        <v>28</v>
      </c>
      <c r="AB7" s="27">
        <v>0</v>
      </c>
      <c r="AC7" s="27">
        <v>0</v>
      </c>
      <c r="AD7" s="27">
        <v>28</v>
      </c>
      <c r="AE7" s="27">
        <v>1</v>
      </c>
      <c r="AF7" s="27">
        <v>10</v>
      </c>
      <c r="AG7" s="27">
        <v>0</v>
      </c>
      <c r="AH7" s="82">
        <f t="shared" si="13"/>
        <v>100</v>
      </c>
      <c r="AI7" s="88">
        <f t="shared" si="14"/>
        <v>39.285714285714285</v>
      </c>
      <c r="AJ7" s="15">
        <f t="shared" si="15"/>
        <v>3.5714285714285716</v>
      </c>
      <c r="AK7" s="35">
        <f t="shared" si="16"/>
        <v>3.4285714285714284</v>
      </c>
      <c r="AL7" s="79">
        <f t="shared" si="0"/>
        <v>27</v>
      </c>
      <c r="AM7" s="27">
        <v>0</v>
      </c>
      <c r="AN7" s="27">
        <v>1</v>
      </c>
      <c r="AO7" s="27">
        <v>27</v>
      </c>
      <c r="AP7" s="27">
        <v>5</v>
      </c>
      <c r="AQ7" s="27">
        <v>14</v>
      </c>
      <c r="AR7" s="27">
        <v>0</v>
      </c>
      <c r="AS7" s="83">
        <f t="shared" si="17"/>
        <v>100</v>
      </c>
      <c r="AT7" s="88">
        <f t="shared" si="18"/>
        <v>70.37037037037037</v>
      </c>
      <c r="AU7" s="16">
        <f t="shared" si="19"/>
        <v>18.51851851851852</v>
      </c>
      <c r="AV7" s="35">
        <f t="shared" si="20"/>
        <v>3.888888888888889</v>
      </c>
      <c r="AW7" s="79">
        <f t="shared" si="21"/>
        <v>27</v>
      </c>
      <c r="AX7" s="27">
        <v>27</v>
      </c>
      <c r="AY7" s="27">
        <v>4</v>
      </c>
      <c r="AZ7" s="27">
        <v>13</v>
      </c>
      <c r="BA7" s="27">
        <v>0</v>
      </c>
      <c r="BB7" s="83">
        <f t="shared" si="22"/>
        <v>100</v>
      </c>
      <c r="BC7" s="88">
        <f t="shared" si="23"/>
        <v>62.96296296296296</v>
      </c>
      <c r="BD7" s="16">
        <f t="shared" si="1"/>
        <v>14.814814814814815</v>
      </c>
      <c r="BE7" s="35">
        <f t="shared" si="24"/>
        <v>3.7777777777777777</v>
      </c>
      <c r="BF7" s="25" t="s">
        <v>107</v>
      </c>
    </row>
    <row r="8" spans="1:58" ht="12.75">
      <c r="A8" s="25" t="s">
        <v>53</v>
      </c>
      <c r="B8" s="26">
        <v>100</v>
      </c>
      <c r="C8" s="73">
        <v>85</v>
      </c>
      <c r="D8" s="26">
        <v>28</v>
      </c>
      <c r="E8" s="79">
        <f t="shared" si="2"/>
        <v>28</v>
      </c>
      <c r="F8" s="27">
        <v>0</v>
      </c>
      <c r="G8" s="27">
        <v>0</v>
      </c>
      <c r="H8" s="27">
        <v>28</v>
      </c>
      <c r="I8" s="27">
        <v>6</v>
      </c>
      <c r="J8" s="27">
        <v>16</v>
      </c>
      <c r="K8" s="27">
        <v>0</v>
      </c>
      <c r="L8" s="82">
        <f t="shared" si="3"/>
        <v>100</v>
      </c>
      <c r="M8" s="77">
        <f t="shared" si="4"/>
        <v>78.57142857142857</v>
      </c>
      <c r="N8" s="15">
        <f t="shared" si="5"/>
        <v>21.428571428571427</v>
      </c>
      <c r="O8" s="35">
        <f t="shared" si="6"/>
        <v>4</v>
      </c>
      <c r="P8" s="79">
        <f t="shared" si="7"/>
        <v>28</v>
      </c>
      <c r="Q8" s="27">
        <v>0</v>
      </c>
      <c r="R8" s="27">
        <v>0</v>
      </c>
      <c r="S8" s="27">
        <v>28</v>
      </c>
      <c r="T8" s="27">
        <v>6</v>
      </c>
      <c r="U8" s="27">
        <v>14</v>
      </c>
      <c r="V8" s="27">
        <v>0</v>
      </c>
      <c r="W8" s="82">
        <f t="shared" si="8"/>
        <v>100</v>
      </c>
      <c r="X8" s="86">
        <f t="shared" si="9"/>
        <v>71.42857142857143</v>
      </c>
      <c r="Y8" s="15">
        <f t="shared" si="10"/>
        <v>21.428571428571427</v>
      </c>
      <c r="Z8" s="35">
        <f t="shared" si="11"/>
        <v>3.9285714285714284</v>
      </c>
      <c r="AA8" s="79">
        <f t="shared" si="12"/>
        <v>28</v>
      </c>
      <c r="AB8" s="27">
        <v>0</v>
      </c>
      <c r="AC8" s="27">
        <v>0</v>
      </c>
      <c r="AD8" s="27">
        <v>28</v>
      </c>
      <c r="AE8" s="27">
        <v>2</v>
      </c>
      <c r="AF8" s="27">
        <v>15</v>
      </c>
      <c r="AG8" s="27">
        <v>0</v>
      </c>
      <c r="AH8" s="82">
        <f>(AD8-AG8)*100/AD8</f>
        <v>100</v>
      </c>
      <c r="AI8" s="88">
        <f>(AF8+AE8)*100/AD8</f>
        <v>60.714285714285715</v>
      </c>
      <c r="AJ8" s="15">
        <f>AE8*100/AA8</f>
        <v>7.142857142857143</v>
      </c>
      <c r="AK8" s="35">
        <f>(5*AE8+4*AF8+2*(AA8-AD8+AG8)+3*(AD8-AE8-AF8-AG8))/AD8</f>
        <v>3.6785714285714284</v>
      </c>
      <c r="AL8" s="79">
        <f>AA8-AN8+AM8</f>
        <v>28</v>
      </c>
      <c r="AM8" s="27">
        <v>0</v>
      </c>
      <c r="AN8" s="27">
        <v>0</v>
      </c>
      <c r="AO8" s="27">
        <v>28</v>
      </c>
      <c r="AP8" s="27">
        <v>4</v>
      </c>
      <c r="AQ8" s="27">
        <v>16</v>
      </c>
      <c r="AR8" s="27">
        <v>0</v>
      </c>
      <c r="AS8" s="83">
        <f>(AO8-AR8)*100/AO8</f>
        <v>100</v>
      </c>
      <c r="AT8" s="88">
        <f>(AQ8+AP8)*100/AO8</f>
        <v>71.42857142857143</v>
      </c>
      <c r="AU8" s="16">
        <f>AP8*100/AL8</f>
        <v>14.285714285714286</v>
      </c>
      <c r="AV8" s="35">
        <f>(5*AP8+4*AQ8+2*(AL8-AO8+AR8)+3*(AO8-AP8-AQ8-AR8))/AO8</f>
        <v>3.857142857142857</v>
      </c>
      <c r="AW8" s="79">
        <f>AL8</f>
        <v>28</v>
      </c>
      <c r="AX8" s="27">
        <v>28</v>
      </c>
      <c r="AY8" s="27">
        <v>4</v>
      </c>
      <c r="AZ8" s="27">
        <v>17</v>
      </c>
      <c r="BA8" s="27">
        <v>0</v>
      </c>
      <c r="BB8" s="83">
        <f>(AX8-BA8)*100/AX8</f>
        <v>100</v>
      </c>
      <c r="BC8" s="88">
        <f>(AZ8+AY8)*100/AX8</f>
        <v>75</v>
      </c>
      <c r="BD8" s="16">
        <f>AY8*100/AW8</f>
        <v>14.285714285714286</v>
      </c>
      <c r="BE8" s="35">
        <f>(5*AY8+4*AZ8+2*(AW8-AX8+BA8)+3*(AX8-AY8-AZ8-BA8))/AX8</f>
        <v>3.892857142857143</v>
      </c>
      <c r="BF8" s="25" t="s">
        <v>53</v>
      </c>
    </row>
    <row r="9" spans="1:58" ht="12.75">
      <c r="A9" s="25" t="s">
        <v>54</v>
      </c>
      <c r="B9" s="26">
        <v>100</v>
      </c>
      <c r="C9" s="73">
        <v>52</v>
      </c>
      <c r="D9" s="26">
        <v>26</v>
      </c>
      <c r="E9" s="79">
        <f t="shared" si="2"/>
        <v>26</v>
      </c>
      <c r="F9" s="27">
        <v>0</v>
      </c>
      <c r="G9" s="27">
        <v>0</v>
      </c>
      <c r="H9" s="27">
        <v>26</v>
      </c>
      <c r="I9" s="27">
        <v>5</v>
      </c>
      <c r="J9" s="27">
        <v>14</v>
      </c>
      <c r="K9" s="27">
        <v>0</v>
      </c>
      <c r="L9" s="82">
        <f t="shared" si="3"/>
        <v>100</v>
      </c>
      <c r="M9" s="77">
        <f t="shared" si="4"/>
        <v>73.07692307692308</v>
      </c>
      <c r="N9" s="15">
        <f t="shared" si="5"/>
        <v>19.23076923076923</v>
      </c>
      <c r="O9" s="35">
        <f t="shared" si="6"/>
        <v>3.923076923076923</v>
      </c>
      <c r="P9" s="79">
        <f t="shared" si="7"/>
        <v>26</v>
      </c>
      <c r="Q9" s="27">
        <v>0</v>
      </c>
      <c r="R9" s="27">
        <v>0</v>
      </c>
      <c r="S9" s="27">
        <v>26</v>
      </c>
      <c r="T9" s="27">
        <v>1</v>
      </c>
      <c r="U9" s="27">
        <v>9</v>
      </c>
      <c r="V9" s="27">
        <v>1</v>
      </c>
      <c r="W9" s="82">
        <f t="shared" si="8"/>
        <v>96.15384615384616</v>
      </c>
      <c r="X9" s="86">
        <f t="shared" si="9"/>
        <v>38.46153846153846</v>
      </c>
      <c r="Y9" s="15">
        <f t="shared" si="10"/>
        <v>3.8461538461538463</v>
      </c>
      <c r="Z9" s="35">
        <f t="shared" si="11"/>
        <v>3.3846153846153846</v>
      </c>
      <c r="AA9" s="79">
        <f t="shared" si="12"/>
        <v>25</v>
      </c>
      <c r="AB9" s="27">
        <v>0</v>
      </c>
      <c r="AC9" s="27">
        <v>1</v>
      </c>
      <c r="AD9" s="27">
        <v>25</v>
      </c>
      <c r="AE9" s="27">
        <v>0</v>
      </c>
      <c r="AF9" s="27">
        <v>10</v>
      </c>
      <c r="AG9" s="27">
        <v>0</v>
      </c>
      <c r="AH9" s="82">
        <f>(AD9-AG9)*100/AD9</f>
        <v>100</v>
      </c>
      <c r="AI9" s="88">
        <f>(AF9+AE9)*100/AD9</f>
        <v>40</v>
      </c>
      <c r="AJ9" s="15">
        <f>AE9*100/AA9</f>
        <v>0</v>
      </c>
      <c r="AK9" s="35">
        <f>(5*AE9+4*AF9+2*(AA9-AD9+AG9)+3*(AD9-AE9-AF9-AG9))/AD9</f>
        <v>3.4</v>
      </c>
      <c r="AL9" s="79">
        <f>AA9-AN9+AM9</f>
        <v>25</v>
      </c>
      <c r="AM9" s="27">
        <v>0</v>
      </c>
      <c r="AN9" s="27">
        <v>0</v>
      </c>
      <c r="AO9" s="27">
        <v>25</v>
      </c>
      <c r="AP9" s="27">
        <v>3</v>
      </c>
      <c r="AQ9" s="27">
        <v>13</v>
      </c>
      <c r="AR9" s="27">
        <v>0</v>
      </c>
      <c r="AS9" s="83">
        <f>(AO9-AR9)*100/AO9</f>
        <v>100</v>
      </c>
      <c r="AT9" s="88">
        <f>(AQ9+AP9)*100/AO9</f>
        <v>64</v>
      </c>
      <c r="AU9" s="16">
        <f>AP9*100/AL9</f>
        <v>12</v>
      </c>
      <c r="AV9" s="35">
        <f>(5*AP9+4*AQ9+2*(AL9-AO9+AR9)+3*(AO9-AP9-AQ9-AR9))/AO9</f>
        <v>3.76</v>
      </c>
      <c r="AW9" s="79">
        <f>AL9</f>
        <v>25</v>
      </c>
      <c r="AX9" s="27">
        <v>25</v>
      </c>
      <c r="AY9" s="27">
        <v>3</v>
      </c>
      <c r="AZ9" s="27">
        <v>13</v>
      </c>
      <c r="BA9" s="27">
        <v>0</v>
      </c>
      <c r="BB9" s="83">
        <f>(AX9-BA9)*100/AX9</f>
        <v>100</v>
      </c>
      <c r="BC9" s="88">
        <f>(AZ9+AY9)*100/AX9</f>
        <v>64</v>
      </c>
      <c r="BD9" s="16">
        <f>AY9*100/AW9</f>
        <v>12</v>
      </c>
      <c r="BE9" s="35">
        <f>(5*AY9+4*AZ9+2*(AW9-AX9+BA9)+3*(AX9-AY9-AZ9-BA9))/AX9</f>
        <v>3.76</v>
      </c>
      <c r="BF9" s="25" t="s">
        <v>54</v>
      </c>
    </row>
    <row r="10" spans="1:58" ht="12.75">
      <c r="A10" s="25" t="s">
        <v>55</v>
      </c>
      <c r="B10" s="26">
        <v>100</v>
      </c>
      <c r="C10" s="73">
        <v>39</v>
      </c>
      <c r="D10" s="26">
        <v>23</v>
      </c>
      <c r="E10" s="79">
        <f t="shared" si="2"/>
        <v>23</v>
      </c>
      <c r="F10" s="27">
        <v>0</v>
      </c>
      <c r="G10" s="27">
        <v>0</v>
      </c>
      <c r="H10" s="27">
        <v>23</v>
      </c>
      <c r="I10" s="27">
        <v>1</v>
      </c>
      <c r="J10" s="27">
        <v>8</v>
      </c>
      <c r="K10" s="27">
        <v>0</v>
      </c>
      <c r="L10" s="82">
        <f t="shared" si="3"/>
        <v>100</v>
      </c>
      <c r="M10" s="77">
        <f t="shared" si="4"/>
        <v>39.130434782608695</v>
      </c>
      <c r="N10" s="15">
        <f t="shared" si="5"/>
        <v>4.3478260869565215</v>
      </c>
      <c r="O10" s="35">
        <f t="shared" si="6"/>
        <v>3.4347826086956523</v>
      </c>
      <c r="P10" s="79">
        <f>E10+Q10-R10</f>
        <v>23</v>
      </c>
      <c r="Q10" s="27">
        <v>0</v>
      </c>
      <c r="R10" s="27">
        <v>0</v>
      </c>
      <c r="S10" s="27">
        <v>23</v>
      </c>
      <c r="T10" s="27">
        <v>0</v>
      </c>
      <c r="U10" s="27">
        <v>7</v>
      </c>
      <c r="V10" s="27">
        <v>0</v>
      </c>
      <c r="W10" s="82">
        <f t="shared" si="8"/>
        <v>100</v>
      </c>
      <c r="X10" s="86">
        <f t="shared" si="9"/>
        <v>30.434782608695652</v>
      </c>
      <c r="Y10" s="15">
        <f t="shared" si="10"/>
        <v>0</v>
      </c>
      <c r="Z10" s="35">
        <f t="shared" si="11"/>
        <v>3.3043478260869565</v>
      </c>
      <c r="AA10" s="79">
        <f t="shared" si="12"/>
        <v>24</v>
      </c>
      <c r="AB10" s="27">
        <v>1</v>
      </c>
      <c r="AC10" s="27">
        <v>0</v>
      </c>
      <c r="AD10" s="27">
        <v>24</v>
      </c>
      <c r="AE10" s="27">
        <v>0</v>
      </c>
      <c r="AF10" s="27">
        <v>7</v>
      </c>
      <c r="AG10" s="27">
        <v>0</v>
      </c>
      <c r="AH10" s="82">
        <f>(AD10-AG10)*100/AD10</f>
        <v>100</v>
      </c>
      <c r="AI10" s="88">
        <f>(AF10+AE10)*100/AD10</f>
        <v>29.166666666666668</v>
      </c>
      <c r="AJ10" s="15">
        <f>AE10*100/AA10</f>
        <v>0</v>
      </c>
      <c r="AK10" s="35">
        <f>(5*AE10+4*AF10+2*(AA10-AD10+AG10)+3*(AD10-AE10-AF10-AG10))/AD10</f>
        <v>3.2916666666666665</v>
      </c>
      <c r="AL10" s="79">
        <f>AA10-AN10+AM10</f>
        <v>24</v>
      </c>
      <c r="AM10" s="27">
        <v>0</v>
      </c>
      <c r="AN10" s="27">
        <v>0</v>
      </c>
      <c r="AO10" s="27">
        <v>24</v>
      </c>
      <c r="AP10" s="27">
        <v>1</v>
      </c>
      <c r="AQ10" s="27">
        <v>11</v>
      </c>
      <c r="AR10" s="27">
        <v>0</v>
      </c>
      <c r="AS10" s="83">
        <f>(AO10-AR10)*100/AO10</f>
        <v>100</v>
      </c>
      <c r="AT10" s="88">
        <f>(AQ10+AP10)*100/AO10</f>
        <v>50</v>
      </c>
      <c r="AU10" s="16">
        <f>AP10*100/AL10</f>
        <v>4.166666666666667</v>
      </c>
      <c r="AV10" s="35">
        <f>(5*AP10+4*AQ10+2*(AL10-AO10+AR10)+3*(AO10-AP10-AQ10-AR10))/AO10</f>
        <v>3.5416666666666665</v>
      </c>
      <c r="AW10" s="79">
        <f>AL10</f>
        <v>24</v>
      </c>
      <c r="AX10" s="27">
        <v>24</v>
      </c>
      <c r="AY10" s="27">
        <v>1</v>
      </c>
      <c r="AZ10" s="27">
        <v>7</v>
      </c>
      <c r="BA10" s="27">
        <v>0</v>
      </c>
      <c r="BB10" s="83">
        <f>(AX10-BA10)*100/AX10</f>
        <v>100</v>
      </c>
      <c r="BC10" s="88">
        <f>(AZ10+AY10)*100/AX10</f>
        <v>33.333333333333336</v>
      </c>
      <c r="BD10" s="16">
        <f>AY10*100/AW10</f>
        <v>4.166666666666667</v>
      </c>
      <c r="BE10" s="35">
        <f>(5*AY10+4*AZ10+2*(AW10-AX10+BA10)+3*(AX10-AY10-AZ10-BA10))/AX10</f>
        <v>3.375</v>
      </c>
      <c r="BF10" s="25" t="s">
        <v>55</v>
      </c>
    </row>
    <row r="11" spans="1:58" ht="12.75">
      <c r="A11" s="25" t="s">
        <v>57</v>
      </c>
      <c r="B11" s="26"/>
      <c r="C11" s="73"/>
      <c r="D11" s="26">
        <v>23</v>
      </c>
      <c r="E11" s="79">
        <f t="shared" si="2"/>
        <v>23</v>
      </c>
      <c r="F11" s="27">
        <v>0</v>
      </c>
      <c r="G11" s="27">
        <v>0</v>
      </c>
      <c r="H11" s="27">
        <v>23</v>
      </c>
      <c r="I11" s="27">
        <v>3</v>
      </c>
      <c r="J11" s="27">
        <v>14</v>
      </c>
      <c r="K11" s="27">
        <v>0</v>
      </c>
      <c r="L11" s="82">
        <f t="shared" si="3"/>
        <v>100</v>
      </c>
      <c r="M11" s="77">
        <f t="shared" si="4"/>
        <v>73.91304347826087</v>
      </c>
      <c r="N11" s="15">
        <f t="shared" si="5"/>
        <v>13.043478260869565</v>
      </c>
      <c r="O11" s="35">
        <f t="shared" si="6"/>
        <v>3.869565217391304</v>
      </c>
      <c r="P11" s="79">
        <f t="shared" si="7"/>
        <v>23</v>
      </c>
      <c r="Q11" s="27">
        <v>0</v>
      </c>
      <c r="R11" s="27">
        <v>0</v>
      </c>
      <c r="S11" s="27">
        <v>23</v>
      </c>
      <c r="T11" s="27">
        <v>5</v>
      </c>
      <c r="U11" s="27">
        <v>9</v>
      </c>
      <c r="V11" s="27">
        <v>0</v>
      </c>
      <c r="W11" s="82">
        <f t="shared" si="8"/>
        <v>100</v>
      </c>
      <c r="X11" s="86">
        <f t="shared" si="9"/>
        <v>60.869565217391305</v>
      </c>
      <c r="Y11" s="15">
        <f t="shared" si="10"/>
        <v>21.73913043478261</v>
      </c>
      <c r="Z11" s="35">
        <f t="shared" si="11"/>
        <v>3.8260869565217392</v>
      </c>
      <c r="AA11" s="79">
        <f t="shared" si="12"/>
        <v>23</v>
      </c>
      <c r="AB11" s="27">
        <v>0</v>
      </c>
      <c r="AC11" s="27">
        <v>0</v>
      </c>
      <c r="AD11" s="27">
        <v>23</v>
      </c>
      <c r="AE11" s="27">
        <v>6</v>
      </c>
      <c r="AF11" s="27">
        <v>11</v>
      </c>
      <c r="AG11" s="27">
        <v>0</v>
      </c>
      <c r="AH11" s="82">
        <f t="shared" si="13"/>
        <v>100</v>
      </c>
      <c r="AI11" s="88">
        <f t="shared" si="14"/>
        <v>73.91304347826087</v>
      </c>
      <c r="AJ11" s="15">
        <f t="shared" si="15"/>
        <v>26.08695652173913</v>
      </c>
      <c r="AK11" s="35">
        <f t="shared" si="16"/>
        <v>4</v>
      </c>
      <c r="AL11" s="79">
        <f>AA11-AN11+AM11</f>
        <v>23</v>
      </c>
      <c r="AM11" s="27">
        <v>0</v>
      </c>
      <c r="AN11" s="27">
        <v>0</v>
      </c>
      <c r="AO11" s="27">
        <v>23</v>
      </c>
      <c r="AP11" s="27">
        <v>2</v>
      </c>
      <c r="AQ11" s="27">
        <v>12</v>
      </c>
      <c r="AR11" s="27">
        <v>0</v>
      </c>
      <c r="AS11" s="83">
        <f t="shared" si="17"/>
        <v>100</v>
      </c>
      <c r="AT11" s="88">
        <f t="shared" si="18"/>
        <v>60.869565217391305</v>
      </c>
      <c r="AU11" s="16">
        <f t="shared" si="19"/>
        <v>8.695652173913043</v>
      </c>
      <c r="AV11" s="35">
        <f t="shared" si="20"/>
        <v>3.6956521739130435</v>
      </c>
      <c r="AW11" s="79">
        <f t="shared" si="21"/>
        <v>23</v>
      </c>
      <c r="AX11" s="27">
        <v>23</v>
      </c>
      <c r="AY11" s="27">
        <v>4</v>
      </c>
      <c r="AZ11" s="27">
        <v>11</v>
      </c>
      <c r="BA11" s="27">
        <v>0</v>
      </c>
      <c r="BB11" s="83">
        <f t="shared" si="22"/>
        <v>100</v>
      </c>
      <c r="BC11" s="88">
        <f t="shared" si="23"/>
        <v>65.21739130434783</v>
      </c>
      <c r="BD11" s="16">
        <f t="shared" si="1"/>
        <v>17.391304347826086</v>
      </c>
      <c r="BE11" s="35">
        <f t="shared" si="24"/>
        <v>3.8260869565217392</v>
      </c>
      <c r="BF11" s="25" t="s">
        <v>57</v>
      </c>
    </row>
    <row r="12" spans="1:58" ht="12.75">
      <c r="A12" s="25" t="s">
        <v>58</v>
      </c>
      <c r="B12" s="26"/>
      <c r="C12" s="73"/>
      <c r="D12" s="26">
        <v>25</v>
      </c>
      <c r="E12" s="79">
        <f t="shared" si="2"/>
        <v>25</v>
      </c>
      <c r="F12" s="27">
        <v>0</v>
      </c>
      <c r="G12" s="27">
        <v>0</v>
      </c>
      <c r="H12" s="27">
        <v>25</v>
      </c>
      <c r="I12" s="27">
        <v>3</v>
      </c>
      <c r="J12" s="27">
        <v>10</v>
      </c>
      <c r="K12" s="27">
        <v>2</v>
      </c>
      <c r="L12" s="82">
        <f t="shared" si="3"/>
        <v>92</v>
      </c>
      <c r="M12" s="77">
        <f t="shared" si="4"/>
        <v>52</v>
      </c>
      <c r="N12" s="15">
        <f t="shared" si="5"/>
        <v>12</v>
      </c>
      <c r="O12" s="35">
        <f t="shared" si="6"/>
        <v>3.56</v>
      </c>
      <c r="P12" s="79">
        <f t="shared" si="7"/>
        <v>25</v>
      </c>
      <c r="Q12" s="27">
        <v>0</v>
      </c>
      <c r="R12" s="27">
        <v>0</v>
      </c>
      <c r="S12" s="27">
        <v>25</v>
      </c>
      <c r="T12" s="27">
        <v>3</v>
      </c>
      <c r="U12" s="27">
        <v>10</v>
      </c>
      <c r="V12" s="27">
        <v>1</v>
      </c>
      <c r="W12" s="82">
        <f t="shared" si="8"/>
        <v>96</v>
      </c>
      <c r="X12" s="86">
        <f t="shared" si="9"/>
        <v>52</v>
      </c>
      <c r="Y12" s="15">
        <f t="shared" si="10"/>
        <v>12</v>
      </c>
      <c r="Z12" s="35">
        <f t="shared" si="11"/>
        <v>3.6</v>
      </c>
      <c r="AA12" s="79">
        <f t="shared" si="12"/>
        <v>23</v>
      </c>
      <c r="AB12" s="27">
        <v>0</v>
      </c>
      <c r="AC12" s="27">
        <v>2</v>
      </c>
      <c r="AD12" s="27">
        <v>23</v>
      </c>
      <c r="AE12" s="27">
        <v>4</v>
      </c>
      <c r="AF12" s="27">
        <v>8</v>
      </c>
      <c r="AG12" s="27">
        <v>0</v>
      </c>
      <c r="AH12" s="82">
        <f t="shared" si="13"/>
        <v>100</v>
      </c>
      <c r="AI12" s="88">
        <f t="shared" si="14"/>
        <v>52.17391304347826</v>
      </c>
      <c r="AJ12" s="15">
        <f t="shared" si="15"/>
        <v>17.391304347826086</v>
      </c>
      <c r="AK12" s="35">
        <f t="shared" si="16"/>
        <v>3.6956521739130435</v>
      </c>
      <c r="AL12" s="79">
        <f t="shared" si="0"/>
        <v>23</v>
      </c>
      <c r="AM12" s="27">
        <v>0</v>
      </c>
      <c r="AN12" s="27">
        <v>0</v>
      </c>
      <c r="AO12" s="27">
        <v>23</v>
      </c>
      <c r="AP12" s="27">
        <v>2</v>
      </c>
      <c r="AQ12" s="27">
        <v>12</v>
      </c>
      <c r="AR12" s="27">
        <v>1</v>
      </c>
      <c r="AS12" s="83">
        <f t="shared" si="17"/>
        <v>95.65217391304348</v>
      </c>
      <c r="AT12" s="88">
        <f t="shared" si="18"/>
        <v>60.869565217391305</v>
      </c>
      <c r="AU12" s="16">
        <f t="shared" si="19"/>
        <v>8.695652173913043</v>
      </c>
      <c r="AV12" s="35">
        <f t="shared" si="20"/>
        <v>3.652173913043478</v>
      </c>
      <c r="AW12" s="79">
        <f t="shared" si="21"/>
        <v>23</v>
      </c>
      <c r="AX12" s="27">
        <v>23</v>
      </c>
      <c r="AY12" s="27">
        <v>3</v>
      </c>
      <c r="AZ12" s="27">
        <v>11</v>
      </c>
      <c r="BA12" s="27">
        <v>1</v>
      </c>
      <c r="BB12" s="83">
        <f t="shared" si="22"/>
        <v>95.65217391304348</v>
      </c>
      <c r="BC12" s="88">
        <f t="shared" si="23"/>
        <v>60.869565217391305</v>
      </c>
      <c r="BD12" s="16">
        <f t="shared" si="1"/>
        <v>13.043478260869565</v>
      </c>
      <c r="BE12" s="35">
        <f t="shared" si="24"/>
        <v>3.6956521739130435</v>
      </c>
      <c r="BF12" s="25" t="s">
        <v>58</v>
      </c>
    </row>
    <row r="13" spans="1:58" ht="12.75">
      <c r="A13" s="25" t="s">
        <v>59</v>
      </c>
      <c r="B13" s="26"/>
      <c r="C13" s="73"/>
      <c r="D13" s="26">
        <v>24</v>
      </c>
      <c r="E13" s="79">
        <f t="shared" si="2"/>
        <v>24</v>
      </c>
      <c r="F13" s="27">
        <v>0</v>
      </c>
      <c r="G13" s="27">
        <v>0</v>
      </c>
      <c r="H13" s="27">
        <v>24</v>
      </c>
      <c r="I13" s="27">
        <v>3</v>
      </c>
      <c r="J13" s="27">
        <v>9</v>
      </c>
      <c r="K13" s="27">
        <v>0</v>
      </c>
      <c r="L13" s="82">
        <f t="shared" si="3"/>
        <v>100</v>
      </c>
      <c r="M13" s="77">
        <f t="shared" si="4"/>
        <v>50</v>
      </c>
      <c r="N13" s="15">
        <f t="shared" si="5"/>
        <v>12.5</v>
      </c>
      <c r="O13" s="35">
        <f t="shared" si="6"/>
        <v>3.625</v>
      </c>
      <c r="P13" s="79">
        <f t="shared" si="7"/>
        <v>23</v>
      </c>
      <c r="Q13" s="27">
        <v>0</v>
      </c>
      <c r="R13" s="27">
        <v>1</v>
      </c>
      <c r="S13" s="27">
        <v>23</v>
      </c>
      <c r="T13" s="27">
        <v>0</v>
      </c>
      <c r="U13" s="27">
        <v>9</v>
      </c>
      <c r="V13" s="27">
        <v>0</v>
      </c>
      <c r="W13" s="82">
        <f t="shared" si="8"/>
        <v>100</v>
      </c>
      <c r="X13" s="86">
        <f t="shared" si="9"/>
        <v>39.130434782608695</v>
      </c>
      <c r="Y13" s="15">
        <f t="shared" si="10"/>
        <v>0</v>
      </c>
      <c r="Z13" s="35">
        <f t="shared" si="11"/>
        <v>3.391304347826087</v>
      </c>
      <c r="AA13" s="79">
        <f t="shared" si="12"/>
        <v>22</v>
      </c>
      <c r="AB13" s="27">
        <v>0</v>
      </c>
      <c r="AC13" s="27">
        <v>1</v>
      </c>
      <c r="AD13" s="27">
        <v>22</v>
      </c>
      <c r="AE13" s="27">
        <v>0</v>
      </c>
      <c r="AF13" s="27">
        <v>7</v>
      </c>
      <c r="AG13" s="27">
        <v>0</v>
      </c>
      <c r="AH13" s="82">
        <f t="shared" si="13"/>
        <v>100</v>
      </c>
      <c r="AI13" s="88">
        <f t="shared" si="14"/>
        <v>31.818181818181817</v>
      </c>
      <c r="AJ13" s="15">
        <f t="shared" si="15"/>
        <v>0</v>
      </c>
      <c r="AK13" s="35">
        <f t="shared" si="16"/>
        <v>3.3181818181818183</v>
      </c>
      <c r="AL13" s="79">
        <f t="shared" si="0"/>
        <v>22</v>
      </c>
      <c r="AM13" s="27">
        <v>0</v>
      </c>
      <c r="AN13" s="27">
        <v>0</v>
      </c>
      <c r="AO13" s="27">
        <v>22</v>
      </c>
      <c r="AP13" s="27">
        <v>0</v>
      </c>
      <c r="AQ13" s="27">
        <v>9</v>
      </c>
      <c r="AR13" s="27">
        <v>0</v>
      </c>
      <c r="AS13" s="83">
        <f t="shared" si="17"/>
        <v>100</v>
      </c>
      <c r="AT13" s="88">
        <f t="shared" si="18"/>
        <v>40.90909090909091</v>
      </c>
      <c r="AU13" s="16">
        <f t="shared" si="19"/>
        <v>0</v>
      </c>
      <c r="AV13" s="35">
        <f t="shared" si="20"/>
        <v>3.409090909090909</v>
      </c>
      <c r="AW13" s="79">
        <f t="shared" si="21"/>
        <v>22</v>
      </c>
      <c r="AX13" s="27">
        <v>22</v>
      </c>
      <c r="AY13" s="27">
        <v>0</v>
      </c>
      <c r="AZ13" s="27">
        <v>11</v>
      </c>
      <c r="BA13" s="27">
        <v>0</v>
      </c>
      <c r="BB13" s="83">
        <f t="shared" si="22"/>
        <v>100</v>
      </c>
      <c r="BC13" s="88">
        <f t="shared" si="23"/>
        <v>50</v>
      </c>
      <c r="BD13" s="16">
        <f t="shared" si="1"/>
        <v>0</v>
      </c>
      <c r="BE13" s="35">
        <f t="shared" si="24"/>
        <v>3.5</v>
      </c>
      <c r="BF13" s="25" t="s">
        <v>59</v>
      </c>
    </row>
    <row r="14" spans="1:58" ht="12.75">
      <c r="A14" s="25" t="s">
        <v>84</v>
      </c>
      <c r="B14" s="26"/>
      <c r="C14" s="73"/>
      <c r="D14" s="26">
        <v>20</v>
      </c>
      <c r="E14" s="79">
        <f t="shared" si="2"/>
        <v>20</v>
      </c>
      <c r="F14" s="27">
        <v>0</v>
      </c>
      <c r="G14" s="27">
        <v>0</v>
      </c>
      <c r="H14" s="27">
        <v>20</v>
      </c>
      <c r="I14" s="27">
        <v>0</v>
      </c>
      <c r="J14" s="27">
        <v>2</v>
      </c>
      <c r="K14" s="27">
        <v>0</v>
      </c>
      <c r="L14" s="82">
        <f aca="true" t="shared" si="25" ref="L14:L20">(H14-K14)*100/H14</f>
        <v>100</v>
      </c>
      <c r="M14" s="77">
        <f aca="true" t="shared" si="26" ref="M14:M20">(J14+I14)*100/H14</f>
        <v>10</v>
      </c>
      <c r="N14" s="15">
        <f t="shared" si="5"/>
        <v>0</v>
      </c>
      <c r="O14" s="35">
        <f t="shared" si="6"/>
        <v>3.1</v>
      </c>
      <c r="P14" s="79">
        <f t="shared" si="7"/>
        <v>20</v>
      </c>
      <c r="Q14" s="27">
        <v>0</v>
      </c>
      <c r="R14" s="27">
        <v>0</v>
      </c>
      <c r="S14" s="27">
        <v>20</v>
      </c>
      <c r="T14" s="27">
        <v>1</v>
      </c>
      <c r="U14" s="27">
        <v>4</v>
      </c>
      <c r="V14" s="27">
        <v>0</v>
      </c>
      <c r="W14" s="82">
        <f t="shared" si="8"/>
        <v>100</v>
      </c>
      <c r="X14" s="86">
        <f t="shared" si="9"/>
        <v>25</v>
      </c>
      <c r="Y14" s="15">
        <f t="shared" si="10"/>
        <v>5</v>
      </c>
      <c r="Z14" s="35">
        <f t="shared" si="11"/>
        <v>3.3</v>
      </c>
      <c r="AA14" s="79">
        <f t="shared" si="12"/>
        <v>21</v>
      </c>
      <c r="AB14" s="27">
        <v>1</v>
      </c>
      <c r="AC14" s="27">
        <v>0</v>
      </c>
      <c r="AD14" s="27">
        <v>21</v>
      </c>
      <c r="AE14" s="27">
        <v>0</v>
      </c>
      <c r="AF14" s="27">
        <v>6</v>
      </c>
      <c r="AG14" s="27">
        <v>1</v>
      </c>
      <c r="AH14" s="82">
        <f t="shared" si="13"/>
        <v>95.23809523809524</v>
      </c>
      <c r="AI14" s="88">
        <f t="shared" si="14"/>
        <v>28.571428571428573</v>
      </c>
      <c r="AJ14" s="15">
        <f t="shared" si="15"/>
        <v>0</v>
      </c>
      <c r="AK14" s="35">
        <f t="shared" si="16"/>
        <v>3.238095238095238</v>
      </c>
      <c r="AL14" s="79">
        <f t="shared" si="0"/>
        <v>21</v>
      </c>
      <c r="AM14" s="27">
        <v>0</v>
      </c>
      <c r="AN14" s="27">
        <v>0</v>
      </c>
      <c r="AO14" s="27">
        <v>21</v>
      </c>
      <c r="AP14" s="27">
        <v>0</v>
      </c>
      <c r="AQ14" s="27">
        <v>4</v>
      </c>
      <c r="AR14" s="27">
        <v>0</v>
      </c>
      <c r="AS14" s="83">
        <f t="shared" si="17"/>
        <v>100</v>
      </c>
      <c r="AT14" s="88">
        <f t="shared" si="18"/>
        <v>19.047619047619047</v>
      </c>
      <c r="AU14" s="16">
        <f t="shared" si="19"/>
        <v>0</v>
      </c>
      <c r="AV14" s="35">
        <f t="shared" si="20"/>
        <v>3.1904761904761907</v>
      </c>
      <c r="AW14" s="79">
        <f t="shared" si="21"/>
        <v>21</v>
      </c>
      <c r="AX14" s="27">
        <v>21</v>
      </c>
      <c r="AY14" s="27">
        <v>0</v>
      </c>
      <c r="AZ14" s="27">
        <v>5</v>
      </c>
      <c r="BA14" s="27">
        <v>0</v>
      </c>
      <c r="BB14" s="83">
        <f t="shared" si="22"/>
        <v>100</v>
      </c>
      <c r="BC14" s="88">
        <f t="shared" si="23"/>
        <v>23.80952380952381</v>
      </c>
      <c r="BD14" s="16">
        <f t="shared" si="1"/>
        <v>0</v>
      </c>
      <c r="BE14" s="35">
        <f t="shared" si="24"/>
        <v>3.238095238095238</v>
      </c>
      <c r="BF14" s="25" t="s">
        <v>84</v>
      </c>
    </row>
    <row r="15" spans="1:58" ht="12.75">
      <c r="A15" s="25" t="s">
        <v>60</v>
      </c>
      <c r="B15" s="26"/>
      <c r="C15" s="73"/>
      <c r="D15" s="26">
        <v>14</v>
      </c>
      <c r="E15" s="79">
        <f t="shared" si="2"/>
        <v>14</v>
      </c>
      <c r="F15" s="27">
        <v>0</v>
      </c>
      <c r="G15" s="27">
        <v>0</v>
      </c>
      <c r="H15" s="27">
        <v>14</v>
      </c>
      <c r="I15" s="27">
        <v>1</v>
      </c>
      <c r="J15" s="27">
        <v>11</v>
      </c>
      <c r="K15" s="27">
        <v>0</v>
      </c>
      <c r="L15" s="82">
        <f t="shared" si="25"/>
        <v>100</v>
      </c>
      <c r="M15" s="77">
        <f t="shared" si="26"/>
        <v>85.71428571428571</v>
      </c>
      <c r="N15" s="15">
        <f t="shared" si="5"/>
        <v>7.142857142857143</v>
      </c>
      <c r="O15" s="35">
        <f t="shared" si="6"/>
        <v>3.9285714285714284</v>
      </c>
      <c r="P15" s="79">
        <f t="shared" si="7"/>
        <v>14</v>
      </c>
      <c r="Q15" s="27">
        <v>0</v>
      </c>
      <c r="R15" s="27">
        <v>0</v>
      </c>
      <c r="S15" s="27">
        <v>14</v>
      </c>
      <c r="T15" s="27">
        <v>2</v>
      </c>
      <c r="U15" s="27">
        <v>10</v>
      </c>
      <c r="V15" s="27">
        <v>0</v>
      </c>
      <c r="W15" s="82">
        <f t="shared" si="8"/>
        <v>100</v>
      </c>
      <c r="X15" s="86">
        <f t="shared" si="9"/>
        <v>85.71428571428571</v>
      </c>
      <c r="Y15" s="15">
        <f t="shared" si="10"/>
        <v>14.285714285714286</v>
      </c>
      <c r="Z15" s="35">
        <f t="shared" si="11"/>
        <v>4</v>
      </c>
      <c r="AA15" s="79">
        <f t="shared" si="12"/>
        <v>14</v>
      </c>
      <c r="AB15" s="27">
        <v>0</v>
      </c>
      <c r="AC15" s="27">
        <v>0</v>
      </c>
      <c r="AD15" s="27">
        <v>14</v>
      </c>
      <c r="AE15" s="27">
        <v>5</v>
      </c>
      <c r="AF15" s="27">
        <v>8</v>
      </c>
      <c r="AG15" s="27">
        <v>0</v>
      </c>
      <c r="AH15" s="82">
        <f>(AD15-AG15)*100/AD15</f>
        <v>100</v>
      </c>
      <c r="AI15" s="88">
        <f t="shared" si="14"/>
        <v>92.85714285714286</v>
      </c>
      <c r="AJ15" s="15">
        <f t="shared" si="15"/>
        <v>35.714285714285715</v>
      </c>
      <c r="AK15" s="35">
        <f t="shared" si="16"/>
        <v>4.285714285714286</v>
      </c>
      <c r="AL15" s="79">
        <f t="shared" si="0"/>
        <v>14</v>
      </c>
      <c r="AM15" s="27">
        <v>0</v>
      </c>
      <c r="AN15" s="27">
        <v>0</v>
      </c>
      <c r="AO15" s="27">
        <v>14</v>
      </c>
      <c r="AP15" s="27">
        <v>2</v>
      </c>
      <c r="AQ15" s="27">
        <v>9</v>
      </c>
      <c r="AR15" s="27">
        <v>0</v>
      </c>
      <c r="AS15" s="83">
        <f t="shared" si="17"/>
        <v>100</v>
      </c>
      <c r="AT15" s="88">
        <f t="shared" si="18"/>
        <v>78.57142857142857</v>
      </c>
      <c r="AU15" s="16">
        <f t="shared" si="19"/>
        <v>14.285714285714286</v>
      </c>
      <c r="AV15" s="35">
        <f t="shared" si="20"/>
        <v>3.9285714285714284</v>
      </c>
      <c r="AW15" s="79">
        <f t="shared" si="21"/>
        <v>14</v>
      </c>
      <c r="AX15" s="27">
        <v>14</v>
      </c>
      <c r="AY15" s="27">
        <v>2</v>
      </c>
      <c r="AZ15" s="27">
        <v>11</v>
      </c>
      <c r="BA15" s="27">
        <v>0</v>
      </c>
      <c r="BB15" s="83">
        <f t="shared" si="22"/>
        <v>100</v>
      </c>
      <c r="BC15" s="88">
        <f t="shared" si="23"/>
        <v>92.85714285714286</v>
      </c>
      <c r="BD15" s="16">
        <f t="shared" si="1"/>
        <v>14.285714285714286</v>
      </c>
      <c r="BE15" s="35">
        <f t="shared" si="24"/>
        <v>4.071428571428571</v>
      </c>
      <c r="BF15" s="25" t="s">
        <v>60</v>
      </c>
    </row>
    <row r="16" spans="1:58" ht="12.75">
      <c r="A16" s="25" t="s">
        <v>61</v>
      </c>
      <c r="B16" s="26"/>
      <c r="C16" s="26"/>
      <c r="D16" s="26">
        <v>14</v>
      </c>
      <c r="E16" s="79">
        <f t="shared" si="2"/>
        <v>14</v>
      </c>
      <c r="F16" s="27">
        <v>0</v>
      </c>
      <c r="G16" s="27">
        <v>0</v>
      </c>
      <c r="H16" s="27">
        <v>13</v>
      </c>
      <c r="I16" s="27">
        <v>0</v>
      </c>
      <c r="J16" s="27">
        <v>5</v>
      </c>
      <c r="K16" s="27">
        <v>0</v>
      </c>
      <c r="L16" s="82">
        <f t="shared" si="25"/>
        <v>100</v>
      </c>
      <c r="M16" s="77">
        <f t="shared" si="26"/>
        <v>38.46153846153846</v>
      </c>
      <c r="N16" s="15">
        <f t="shared" si="5"/>
        <v>0</v>
      </c>
      <c r="O16" s="35">
        <f t="shared" si="6"/>
        <v>3.5384615384615383</v>
      </c>
      <c r="P16" s="79">
        <f t="shared" si="7"/>
        <v>14</v>
      </c>
      <c r="Q16" s="27">
        <v>0</v>
      </c>
      <c r="R16" s="27">
        <v>0</v>
      </c>
      <c r="S16" s="27">
        <v>14</v>
      </c>
      <c r="T16" s="27">
        <v>0</v>
      </c>
      <c r="U16" s="27">
        <v>4</v>
      </c>
      <c r="V16" s="27">
        <v>0</v>
      </c>
      <c r="W16" s="82">
        <f t="shared" si="8"/>
        <v>100</v>
      </c>
      <c r="X16" s="86">
        <f t="shared" si="9"/>
        <v>28.571428571428573</v>
      </c>
      <c r="Y16" s="15">
        <f t="shared" si="10"/>
        <v>0</v>
      </c>
      <c r="Z16" s="35">
        <f t="shared" si="11"/>
        <v>3.2857142857142856</v>
      </c>
      <c r="AA16" s="79">
        <f t="shared" si="12"/>
        <v>14</v>
      </c>
      <c r="AB16" s="27">
        <v>0</v>
      </c>
      <c r="AC16" s="27">
        <v>0</v>
      </c>
      <c r="AD16" s="27">
        <v>14</v>
      </c>
      <c r="AE16" s="27">
        <v>1</v>
      </c>
      <c r="AF16" s="27">
        <v>6</v>
      </c>
      <c r="AG16" s="27">
        <v>0</v>
      </c>
      <c r="AH16" s="82">
        <f t="shared" si="13"/>
        <v>100</v>
      </c>
      <c r="AI16" s="88">
        <f t="shared" si="14"/>
        <v>50</v>
      </c>
      <c r="AJ16" s="15">
        <f t="shared" si="15"/>
        <v>7.142857142857143</v>
      </c>
      <c r="AK16" s="35">
        <f t="shared" si="16"/>
        <v>3.5714285714285716</v>
      </c>
      <c r="AL16" s="79">
        <f t="shared" si="0"/>
        <v>14</v>
      </c>
      <c r="AM16" s="27">
        <v>0</v>
      </c>
      <c r="AN16" s="27">
        <v>0</v>
      </c>
      <c r="AO16" s="27">
        <v>14</v>
      </c>
      <c r="AP16" s="27">
        <v>0</v>
      </c>
      <c r="AQ16" s="27">
        <v>5</v>
      </c>
      <c r="AR16" s="27">
        <v>0</v>
      </c>
      <c r="AS16" s="83">
        <f t="shared" si="17"/>
        <v>100</v>
      </c>
      <c r="AT16" s="88">
        <f t="shared" si="18"/>
        <v>35.714285714285715</v>
      </c>
      <c r="AU16" s="16">
        <f t="shared" si="19"/>
        <v>0</v>
      </c>
      <c r="AV16" s="35">
        <f t="shared" si="20"/>
        <v>3.357142857142857</v>
      </c>
      <c r="AW16" s="79">
        <f t="shared" si="21"/>
        <v>14</v>
      </c>
      <c r="AX16" s="27">
        <v>14</v>
      </c>
      <c r="AY16" s="27">
        <v>0</v>
      </c>
      <c r="AZ16" s="27">
        <v>6</v>
      </c>
      <c r="BA16" s="27">
        <v>0</v>
      </c>
      <c r="BB16" s="83">
        <f t="shared" si="22"/>
        <v>100</v>
      </c>
      <c r="BC16" s="88">
        <f t="shared" si="23"/>
        <v>42.857142857142854</v>
      </c>
      <c r="BD16" s="16">
        <f t="shared" si="1"/>
        <v>0</v>
      </c>
      <c r="BE16" s="35">
        <f t="shared" si="24"/>
        <v>3.4285714285714284</v>
      </c>
      <c r="BF16" s="25" t="s">
        <v>61</v>
      </c>
    </row>
    <row r="17" spans="1:58" ht="12.75">
      <c r="A17" s="25" t="s">
        <v>63</v>
      </c>
      <c r="B17" s="26">
        <v>100</v>
      </c>
      <c r="C17" s="26">
        <v>92</v>
      </c>
      <c r="D17" s="26">
        <v>11</v>
      </c>
      <c r="E17" s="79">
        <f t="shared" si="2"/>
        <v>11</v>
      </c>
      <c r="F17" s="27">
        <v>0</v>
      </c>
      <c r="G17" s="27">
        <v>0</v>
      </c>
      <c r="H17" s="27">
        <v>11</v>
      </c>
      <c r="I17" s="27">
        <v>3</v>
      </c>
      <c r="J17" s="27">
        <v>6</v>
      </c>
      <c r="K17" s="27">
        <v>0</v>
      </c>
      <c r="L17" s="82">
        <f t="shared" si="25"/>
        <v>100</v>
      </c>
      <c r="M17" s="77">
        <f t="shared" si="26"/>
        <v>81.81818181818181</v>
      </c>
      <c r="N17" s="15">
        <f t="shared" si="5"/>
        <v>27.272727272727273</v>
      </c>
      <c r="O17" s="35">
        <f t="shared" si="6"/>
        <v>4.090909090909091</v>
      </c>
      <c r="P17" s="79">
        <f t="shared" si="7"/>
        <v>11</v>
      </c>
      <c r="Q17" s="27">
        <v>0</v>
      </c>
      <c r="R17" s="27">
        <v>0</v>
      </c>
      <c r="S17" s="27">
        <v>11</v>
      </c>
      <c r="T17" s="27">
        <v>4</v>
      </c>
      <c r="U17" s="27">
        <v>6</v>
      </c>
      <c r="V17" s="27">
        <v>0</v>
      </c>
      <c r="W17" s="82">
        <f t="shared" si="8"/>
        <v>100</v>
      </c>
      <c r="X17" s="86">
        <f t="shared" si="9"/>
        <v>90.9090909090909</v>
      </c>
      <c r="Y17" s="15">
        <f t="shared" si="10"/>
        <v>36.36363636363637</v>
      </c>
      <c r="Z17" s="35">
        <f t="shared" si="11"/>
        <v>4.2727272727272725</v>
      </c>
      <c r="AA17" s="79">
        <f t="shared" si="12"/>
        <v>12</v>
      </c>
      <c r="AB17" s="27">
        <v>1</v>
      </c>
      <c r="AC17" s="27">
        <v>0</v>
      </c>
      <c r="AD17" s="27">
        <v>12</v>
      </c>
      <c r="AE17" s="27">
        <v>3</v>
      </c>
      <c r="AF17" s="27">
        <v>4</v>
      </c>
      <c r="AG17" s="27">
        <v>0</v>
      </c>
      <c r="AH17" s="82">
        <f t="shared" si="13"/>
        <v>100</v>
      </c>
      <c r="AI17" s="88">
        <f t="shared" si="14"/>
        <v>58.333333333333336</v>
      </c>
      <c r="AJ17" s="15">
        <f t="shared" si="15"/>
        <v>25</v>
      </c>
      <c r="AK17" s="35">
        <f t="shared" si="16"/>
        <v>3.8333333333333335</v>
      </c>
      <c r="AL17" s="79">
        <f t="shared" si="0"/>
        <v>12</v>
      </c>
      <c r="AM17" s="27">
        <v>0</v>
      </c>
      <c r="AN17" s="27">
        <v>0</v>
      </c>
      <c r="AO17" s="27">
        <v>12</v>
      </c>
      <c r="AP17" s="27">
        <v>4</v>
      </c>
      <c r="AQ17" s="27">
        <v>5</v>
      </c>
      <c r="AR17" s="27">
        <v>0</v>
      </c>
      <c r="AS17" s="83">
        <f t="shared" si="17"/>
        <v>100</v>
      </c>
      <c r="AT17" s="88">
        <f t="shared" si="18"/>
        <v>75</v>
      </c>
      <c r="AU17" s="16">
        <f t="shared" si="19"/>
        <v>33.333333333333336</v>
      </c>
      <c r="AV17" s="35">
        <f t="shared" si="20"/>
        <v>4.083333333333333</v>
      </c>
      <c r="AW17" s="79">
        <f t="shared" si="21"/>
        <v>12</v>
      </c>
      <c r="AX17" s="27">
        <v>12</v>
      </c>
      <c r="AY17" s="27">
        <v>5</v>
      </c>
      <c r="AZ17" s="27">
        <v>4</v>
      </c>
      <c r="BA17" s="27">
        <v>0</v>
      </c>
      <c r="BB17" s="83">
        <f t="shared" si="22"/>
        <v>100</v>
      </c>
      <c r="BC17" s="88">
        <f t="shared" si="23"/>
        <v>75</v>
      </c>
      <c r="BD17" s="16">
        <f t="shared" si="1"/>
        <v>41.666666666666664</v>
      </c>
      <c r="BE17" s="35">
        <f t="shared" si="24"/>
        <v>4.166666666666667</v>
      </c>
      <c r="BF17" s="25" t="s">
        <v>63</v>
      </c>
    </row>
    <row r="18" spans="1:58" ht="12.75">
      <c r="A18" s="25" t="s">
        <v>64</v>
      </c>
      <c r="B18" s="26">
        <v>100</v>
      </c>
      <c r="C18" s="26">
        <v>85</v>
      </c>
      <c r="D18" s="26">
        <v>13</v>
      </c>
      <c r="E18" s="79">
        <f t="shared" si="2"/>
        <v>13</v>
      </c>
      <c r="F18" s="27">
        <v>0</v>
      </c>
      <c r="G18" s="27">
        <v>0</v>
      </c>
      <c r="H18" s="27">
        <v>13</v>
      </c>
      <c r="I18" s="27">
        <v>5</v>
      </c>
      <c r="J18" s="27">
        <v>5</v>
      </c>
      <c r="K18" s="27">
        <v>0</v>
      </c>
      <c r="L18" s="82">
        <f t="shared" si="25"/>
        <v>100</v>
      </c>
      <c r="M18" s="77">
        <f t="shared" si="26"/>
        <v>76.92307692307692</v>
      </c>
      <c r="N18" s="15">
        <f t="shared" si="5"/>
        <v>38.46153846153846</v>
      </c>
      <c r="O18" s="35">
        <f t="shared" si="6"/>
        <v>4.153846153846154</v>
      </c>
      <c r="P18" s="79">
        <f t="shared" si="7"/>
        <v>13</v>
      </c>
      <c r="Q18" s="27">
        <v>0</v>
      </c>
      <c r="R18" s="27">
        <v>0</v>
      </c>
      <c r="S18" s="27">
        <v>13</v>
      </c>
      <c r="T18" s="27">
        <v>3</v>
      </c>
      <c r="U18" s="27">
        <v>6</v>
      </c>
      <c r="V18" s="27">
        <v>0</v>
      </c>
      <c r="W18" s="82">
        <f t="shared" si="8"/>
        <v>100</v>
      </c>
      <c r="X18" s="86">
        <f t="shared" si="9"/>
        <v>69.23076923076923</v>
      </c>
      <c r="Y18" s="15">
        <f t="shared" si="10"/>
        <v>23.076923076923077</v>
      </c>
      <c r="Z18" s="35">
        <f t="shared" si="11"/>
        <v>3.923076923076923</v>
      </c>
      <c r="AA18" s="79">
        <f t="shared" si="12"/>
        <v>13</v>
      </c>
      <c r="AB18" s="27">
        <v>0</v>
      </c>
      <c r="AC18" s="27">
        <v>0</v>
      </c>
      <c r="AD18" s="27">
        <v>13</v>
      </c>
      <c r="AE18" s="27">
        <v>4</v>
      </c>
      <c r="AF18" s="27">
        <v>7</v>
      </c>
      <c r="AG18" s="27">
        <v>1</v>
      </c>
      <c r="AH18" s="82">
        <f aca="true" t="shared" si="27" ref="AH18:AH23">(AD18-AG18)*100/AD18</f>
        <v>92.3076923076923</v>
      </c>
      <c r="AI18" s="88">
        <f aca="true" t="shared" si="28" ref="AI18:AI23">(AF18+AE18)*100/AD18</f>
        <v>84.61538461538461</v>
      </c>
      <c r="AJ18" s="15">
        <f aca="true" t="shared" si="29" ref="AJ18:AJ23">AE18*100/AA18</f>
        <v>30.76923076923077</v>
      </c>
      <c r="AK18" s="35">
        <f aca="true" t="shared" si="30" ref="AK18:AK23">(5*AE18+4*AF18+2*(AA18-AD18+AG18)+3*(AD18-AE18-AF18-AG18))/AD18</f>
        <v>4.076923076923077</v>
      </c>
      <c r="AL18" s="79">
        <f t="shared" si="0"/>
        <v>13</v>
      </c>
      <c r="AM18" s="27">
        <v>0</v>
      </c>
      <c r="AN18" s="27">
        <v>0</v>
      </c>
      <c r="AO18" s="27">
        <v>13</v>
      </c>
      <c r="AP18" s="27">
        <v>4</v>
      </c>
      <c r="AQ18" s="27">
        <v>7</v>
      </c>
      <c r="AR18" s="27">
        <v>0</v>
      </c>
      <c r="AS18" s="83">
        <f aca="true" t="shared" si="31" ref="AS18:AS23">(AO18-AR18)*100/AO18</f>
        <v>100</v>
      </c>
      <c r="AT18" s="88">
        <f aca="true" t="shared" si="32" ref="AT18:AT23">(AQ18+AP18)*100/AO18</f>
        <v>84.61538461538461</v>
      </c>
      <c r="AU18" s="16">
        <f t="shared" si="19"/>
        <v>30.76923076923077</v>
      </c>
      <c r="AV18" s="35">
        <f t="shared" si="20"/>
        <v>4.153846153846154</v>
      </c>
      <c r="AW18" s="79">
        <f t="shared" si="21"/>
        <v>13</v>
      </c>
      <c r="AX18" s="27">
        <v>13</v>
      </c>
      <c r="AY18" s="27">
        <v>5</v>
      </c>
      <c r="AZ18" s="27">
        <v>6</v>
      </c>
      <c r="BA18" s="27">
        <v>0</v>
      </c>
      <c r="BB18" s="83">
        <f aca="true" t="shared" si="33" ref="BB18:BB23">(AX18-BA18)*100/AX18</f>
        <v>100</v>
      </c>
      <c r="BC18" s="88">
        <f aca="true" t="shared" si="34" ref="BC18:BC23">(AZ18+AY18)*100/AX18</f>
        <v>84.61538461538461</v>
      </c>
      <c r="BD18" s="16">
        <f t="shared" si="1"/>
        <v>38.46153846153846</v>
      </c>
      <c r="BE18" s="35">
        <f t="shared" si="24"/>
        <v>4.230769230769231</v>
      </c>
      <c r="BF18" s="25" t="s">
        <v>64</v>
      </c>
    </row>
    <row r="19" spans="1:58" ht="12.75">
      <c r="A19" s="25" t="s">
        <v>65</v>
      </c>
      <c r="B19" s="26">
        <v>100</v>
      </c>
      <c r="C19" s="26">
        <v>58</v>
      </c>
      <c r="D19" s="26">
        <v>12</v>
      </c>
      <c r="E19" s="79">
        <f t="shared" si="2"/>
        <v>12</v>
      </c>
      <c r="F19" s="27">
        <v>0</v>
      </c>
      <c r="G19" s="27">
        <v>0</v>
      </c>
      <c r="H19" s="27">
        <v>12</v>
      </c>
      <c r="I19" s="27">
        <v>1</v>
      </c>
      <c r="J19" s="27">
        <v>4</v>
      </c>
      <c r="K19" s="27">
        <v>0</v>
      </c>
      <c r="L19" s="82">
        <f t="shared" si="25"/>
        <v>100</v>
      </c>
      <c r="M19" s="77">
        <f t="shared" si="26"/>
        <v>41.666666666666664</v>
      </c>
      <c r="N19" s="15">
        <f t="shared" si="5"/>
        <v>8.333333333333334</v>
      </c>
      <c r="O19" s="35">
        <f t="shared" si="6"/>
        <v>3.5</v>
      </c>
      <c r="P19" s="79">
        <f t="shared" si="7"/>
        <v>12</v>
      </c>
      <c r="Q19" s="27">
        <v>0</v>
      </c>
      <c r="R19" s="27">
        <v>0</v>
      </c>
      <c r="S19" s="27">
        <v>12</v>
      </c>
      <c r="T19" s="27">
        <v>0</v>
      </c>
      <c r="U19" s="27">
        <v>8</v>
      </c>
      <c r="V19" s="27">
        <v>0</v>
      </c>
      <c r="W19" s="82">
        <f t="shared" si="8"/>
        <v>100</v>
      </c>
      <c r="X19" s="86">
        <f t="shared" si="9"/>
        <v>66.66666666666667</v>
      </c>
      <c r="Y19" s="15">
        <f t="shared" si="10"/>
        <v>0</v>
      </c>
      <c r="Z19" s="35">
        <f t="shared" si="11"/>
        <v>3.6666666666666665</v>
      </c>
      <c r="AA19" s="79">
        <f t="shared" si="12"/>
        <v>12</v>
      </c>
      <c r="AB19" s="27">
        <v>0</v>
      </c>
      <c r="AC19" s="27">
        <v>0</v>
      </c>
      <c r="AD19" s="27">
        <v>12</v>
      </c>
      <c r="AE19" s="27">
        <v>1</v>
      </c>
      <c r="AF19" s="27">
        <v>3</v>
      </c>
      <c r="AG19" s="27">
        <v>1</v>
      </c>
      <c r="AH19" s="82">
        <f t="shared" si="27"/>
        <v>91.66666666666667</v>
      </c>
      <c r="AI19" s="88">
        <f t="shared" si="28"/>
        <v>33.333333333333336</v>
      </c>
      <c r="AJ19" s="15">
        <f t="shared" si="29"/>
        <v>8.333333333333334</v>
      </c>
      <c r="AK19" s="35">
        <f t="shared" si="30"/>
        <v>3.3333333333333335</v>
      </c>
      <c r="AL19" s="79">
        <f t="shared" si="0"/>
        <v>12</v>
      </c>
      <c r="AM19" s="27">
        <v>0</v>
      </c>
      <c r="AN19" s="27">
        <v>0</v>
      </c>
      <c r="AO19" s="27">
        <v>12</v>
      </c>
      <c r="AP19" s="27">
        <v>0</v>
      </c>
      <c r="AQ19" s="27">
        <v>8</v>
      </c>
      <c r="AR19" s="27">
        <v>0</v>
      </c>
      <c r="AS19" s="83">
        <f t="shared" si="31"/>
        <v>100</v>
      </c>
      <c r="AT19" s="88">
        <f t="shared" si="32"/>
        <v>66.66666666666667</v>
      </c>
      <c r="AU19" s="16">
        <f t="shared" si="19"/>
        <v>0</v>
      </c>
      <c r="AV19" s="35">
        <f t="shared" si="20"/>
        <v>3.6666666666666665</v>
      </c>
      <c r="AW19" s="79">
        <f t="shared" si="21"/>
        <v>12</v>
      </c>
      <c r="AX19" s="27">
        <v>12</v>
      </c>
      <c r="AY19" s="27">
        <v>1</v>
      </c>
      <c r="AZ19" s="27">
        <v>7</v>
      </c>
      <c r="BA19" s="27">
        <v>0</v>
      </c>
      <c r="BB19" s="83">
        <f t="shared" si="33"/>
        <v>100</v>
      </c>
      <c r="BC19" s="88">
        <f t="shared" si="34"/>
        <v>66.66666666666667</v>
      </c>
      <c r="BD19" s="16">
        <f t="shared" si="1"/>
        <v>8.333333333333334</v>
      </c>
      <c r="BE19" s="35">
        <f t="shared" si="24"/>
        <v>3.75</v>
      </c>
      <c r="BF19" s="25" t="s">
        <v>65</v>
      </c>
    </row>
    <row r="20" spans="1:58" ht="12.75">
      <c r="A20" s="25" t="s">
        <v>122</v>
      </c>
      <c r="B20" s="26">
        <v>92</v>
      </c>
      <c r="C20" s="26">
        <v>25</v>
      </c>
      <c r="D20" s="26">
        <v>11</v>
      </c>
      <c r="E20" s="79">
        <f t="shared" si="2"/>
        <v>11</v>
      </c>
      <c r="F20" s="27">
        <v>0</v>
      </c>
      <c r="G20" s="27">
        <v>0</v>
      </c>
      <c r="H20" s="27">
        <v>11</v>
      </c>
      <c r="I20" s="27">
        <v>0</v>
      </c>
      <c r="J20" s="27">
        <v>5</v>
      </c>
      <c r="K20" s="27">
        <v>2</v>
      </c>
      <c r="L20" s="82">
        <f t="shared" si="25"/>
        <v>81.81818181818181</v>
      </c>
      <c r="M20" s="77">
        <f t="shared" si="26"/>
        <v>45.45454545454545</v>
      </c>
      <c r="N20" s="15">
        <f t="shared" si="5"/>
        <v>0</v>
      </c>
      <c r="O20" s="35">
        <f t="shared" si="6"/>
        <v>3.272727272727273</v>
      </c>
      <c r="P20" s="79">
        <f t="shared" si="7"/>
        <v>12</v>
      </c>
      <c r="Q20" s="27">
        <v>1</v>
      </c>
      <c r="R20" s="27">
        <v>0</v>
      </c>
      <c r="S20" s="27">
        <v>12</v>
      </c>
      <c r="T20" s="27">
        <v>0</v>
      </c>
      <c r="U20" s="27">
        <v>6</v>
      </c>
      <c r="V20" s="27">
        <v>0</v>
      </c>
      <c r="W20" s="82">
        <f t="shared" si="8"/>
        <v>100</v>
      </c>
      <c r="X20" s="86">
        <f t="shared" si="9"/>
        <v>50</v>
      </c>
      <c r="Y20" s="15">
        <f t="shared" si="10"/>
        <v>0</v>
      </c>
      <c r="Z20" s="35">
        <f t="shared" si="11"/>
        <v>3.5</v>
      </c>
      <c r="AA20" s="79">
        <f t="shared" si="12"/>
        <v>12</v>
      </c>
      <c r="AB20" s="27">
        <v>0</v>
      </c>
      <c r="AC20" s="27">
        <v>0</v>
      </c>
      <c r="AD20" s="27">
        <v>12</v>
      </c>
      <c r="AE20" s="27">
        <v>1</v>
      </c>
      <c r="AF20" s="27">
        <v>2</v>
      </c>
      <c r="AG20" s="27">
        <v>3</v>
      </c>
      <c r="AH20" s="82">
        <f t="shared" si="27"/>
        <v>75</v>
      </c>
      <c r="AI20" s="88">
        <f t="shared" si="28"/>
        <v>25</v>
      </c>
      <c r="AJ20" s="15">
        <f t="shared" si="29"/>
        <v>8.333333333333334</v>
      </c>
      <c r="AK20" s="35">
        <f t="shared" si="30"/>
        <v>3.0833333333333335</v>
      </c>
      <c r="AL20" s="79">
        <f t="shared" si="0"/>
        <v>12</v>
      </c>
      <c r="AM20" s="27">
        <v>0</v>
      </c>
      <c r="AN20" s="27">
        <v>0</v>
      </c>
      <c r="AO20" s="27">
        <v>12</v>
      </c>
      <c r="AP20" s="27">
        <v>1</v>
      </c>
      <c r="AQ20" s="27">
        <v>5</v>
      </c>
      <c r="AR20" s="27">
        <v>0</v>
      </c>
      <c r="AS20" s="83">
        <f t="shared" si="31"/>
        <v>100</v>
      </c>
      <c r="AT20" s="88">
        <f t="shared" si="32"/>
        <v>50</v>
      </c>
      <c r="AU20" s="16">
        <f>AP20*100/AL20</f>
        <v>8.333333333333334</v>
      </c>
      <c r="AV20" s="35">
        <f>(5*AP20+4*AQ20+2*(AL20-AO20+AR20)+3*(AO20-AP20-AQ20-AR20))/AO20</f>
        <v>3.5833333333333335</v>
      </c>
      <c r="AW20" s="79">
        <f>AL20</f>
        <v>12</v>
      </c>
      <c r="AX20" s="27">
        <v>12</v>
      </c>
      <c r="AY20" s="27">
        <v>1</v>
      </c>
      <c r="AZ20" s="27">
        <v>5</v>
      </c>
      <c r="BA20" s="27">
        <v>0</v>
      </c>
      <c r="BB20" s="83">
        <f t="shared" si="33"/>
        <v>100</v>
      </c>
      <c r="BC20" s="88">
        <f t="shared" si="34"/>
        <v>50</v>
      </c>
      <c r="BD20" s="16">
        <f>AY20*100/AW20</f>
        <v>8.333333333333334</v>
      </c>
      <c r="BE20" s="35">
        <f>(5*AY20+4*AZ20+2*(AW20-AX20+BA20)+3*(AX20-AY20-AZ20-BA20))/AX20</f>
        <v>3.5833333333333335</v>
      </c>
      <c r="BF20" s="25" t="s">
        <v>122</v>
      </c>
    </row>
    <row r="21" spans="1:58" ht="12.75">
      <c r="A21" s="25" t="s">
        <v>85</v>
      </c>
      <c r="B21" s="26"/>
      <c r="C21" s="26"/>
      <c r="D21" s="26">
        <v>17</v>
      </c>
      <c r="E21" s="79">
        <f t="shared" si="2"/>
        <v>17</v>
      </c>
      <c r="F21" s="27">
        <v>0</v>
      </c>
      <c r="G21" s="27">
        <v>0</v>
      </c>
      <c r="H21" s="27"/>
      <c r="I21" s="27"/>
      <c r="J21" s="27"/>
      <c r="K21" s="27"/>
      <c r="L21" s="82"/>
      <c r="M21" s="77"/>
      <c r="N21" s="15">
        <f t="shared" si="5"/>
        <v>0</v>
      </c>
      <c r="O21" s="35"/>
      <c r="P21" s="79">
        <f t="shared" si="7"/>
        <v>17</v>
      </c>
      <c r="Q21" s="27">
        <v>0</v>
      </c>
      <c r="R21" s="27">
        <v>0</v>
      </c>
      <c r="S21" s="27">
        <v>16</v>
      </c>
      <c r="T21" s="27">
        <v>2</v>
      </c>
      <c r="U21" s="27">
        <v>4</v>
      </c>
      <c r="V21" s="27">
        <v>0</v>
      </c>
      <c r="W21" s="82">
        <f t="shared" si="8"/>
        <v>100</v>
      </c>
      <c r="X21" s="86">
        <f t="shared" si="9"/>
        <v>37.5</v>
      </c>
      <c r="Y21" s="15">
        <f t="shared" si="10"/>
        <v>11.764705882352942</v>
      </c>
      <c r="Z21" s="35">
        <f t="shared" si="11"/>
        <v>3.625</v>
      </c>
      <c r="AA21" s="79">
        <f t="shared" si="12"/>
        <v>17</v>
      </c>
      <c r="AB21" s="27"/>
      <c r="AC21" s="27"/>
      <c r="AD21" s="27"/>
      <c r="AE21" s="27"/>
      <c r="AF21" s="27"/>
      <c r="AG21" s="27"/>
      <c r="AH21" s="82" t="e">
        <f t="shared" si="27"/>
        <v>#DIV/0!</v>
      </c>
      <c r="AI21" s="88" t="e">
        <f t="shared" si="28"/>
        <v>#DIV/0!</v>
      </c>
      <c r="AJ21" s="15">
        <f t="shared" si="29"/>
        <v>0</v>
      </c>
      <c r="AK21" s="35" t="e">
        <f t="shared" si="30"/>
        <v>#DIV/0!</v>
      </c>
      <c r="AL21" s="79">
        <f t="shared" si="0"/>
        <v>14</v>
      </c>
      <c r="AM21" s="27">
        <v>0</v>
      </c>
      <c r="AN21" s="27">
        <v>3</v>
      </c>
      <c r="AO21" s="27">
        <v>14</v>
      </c>
      <c r="AP21" s="27">
        <v>0</v>
      </c>
      <c r="AQ21" s="27">
        <v>3</v>
      </c>
      <c r="AR21" s="27">
        <v>1</v>
      </c>
      <c r="AS21" s="83">
        <f t="shared" si="31"/>
        <v>92.85714285714286</v>
      </c>
      <c r="AT21" s="88">
        <f t="shared" si="32"/>
        <v>21.428571428571427</v>
      </c>
      <c r="AU21" s="16">
        <f>AP21*100/AL21</f>
        <v>0</v>
      </c>
      <c r="AV21" s="35">
        <f>(5*AP21+4*AQ21+2*(AL21-AO21+AR21)+3*(AO21-AP21-AQ21-AR21))/AO21</f>
        <v>3.142857142857143</v>
      </c>
      <c r="AW21" s="79">
        <f>AL21</f>
        <v>14</v>
      </c>
      <c r="AX21" s="27">
        <v>14</v>
      </c>
      <c r="AY21" s="27">
        <v>0</v>
      </c>
      <c r="AZ21" s="27">
        <v>3</v>
      </c>
      <c r="BA21" s="27">
        <v>0</v>
      </c>
      <c r="BB21" s="83">
        <f t="shared" si="33"/>
        <v>100</v>
      </c>
      <c r="BC21" s="88">
        <f t="shared" si="34"/>
        <v>21.428571428571427</v>
      </c>
      <c r="BD21" s="16">
        <f>AY21*100/AW21</f>
        <v>0</v>
      </c>
      <c r="BE21" s="35">
        <f>(5*AY21+4*AZ21+2*(AW21-AX21+BA21)+3*(AX21-AY21-AZ21-BA21))/AX21</f>
        <v>3.2142857142857144</v>
      </c>
      <c r="BF21" s="25" t="s">
        <v>85</v>
      </c>
    </row>
    <row r="22" spans="1:58" ht="12.75">
      <c r="A22" s="25" t="s">
        <v>66</v>
      </c>
      <c r="B22" s="26"/>
      <c r="C22" s="26"/>
      <c r="D22" s="26">
        <v>13</v>
      </c>
      <c r="E22" s="79">
        <f t="shared" si="2"/>
        <v>13</v>
      </c>
      <c r="F22" s="27">
        <v>0</v>
      </c>
      <c r="G22" s="27">
        <v>0</v>
      </c>
      <c r="H22" s="27"/>
      <c r="I22" s="27"/>
      <c r="J22" s="27"/>
      <c r="K22" s="27"/>
      <c r="L22" s="82"/>
      <c r="M22" s="77"/>
      <c r="N22" s="15">
        <f t="shared" si="5"/>
        <v>0</v>
      </c>
      <c r="O22" s="35"/>
      <c r="P22" s="79">
        <f t="shared" si="7"/>
        <v>12</v>
      </c>
      <c r="Q22" s="27">
        <v>0</v>
      </c>
      <c r="R22" s="27">
        <v>1</v>
      </c>
      <c r="S22" s="27">
        <v>12</v>
      </c>
      <c r="T22" s="27">
        <v>0</v>
      </c>
      <c r="U22" s="27">
        <v>8</v>
      </c>
      <c r="V22" s="27">
        <v>0</v>
      </c>
      <c r="W22" s="82">
        <f t="shared" si="8"/>
        <v>100</v>
      </c>
      <c r="X22" s="86">
        <f t="shared" si="9"/>
        <v>66.66666666666667</v>
      </c>
      <c r="Y22" s="15">
        <f t="shared" si="10"/>
        <v>0</v>
      </c>
      <c r="Z22" s="35">
        <f t="shared" si="11"/>
        <v>3.6666666666666665</v>
      </c>
      <c r="AA22" s="79">
        <f t="shared" si="12"/>
        <v>12</v>
      </c>
      <c r="AB22" s="27"/>
      <c r="AC22" s="27"/>
      <c r="AD22" s="27"/>
      <c r="AE22" s="27"/>
      <c r="AF22" s="27"/>
      <c r="AG22" s="27"/>
      <c r="AH22" s="82" t="e">
        <f t="shared" si="27"/>
        <v>#DIV/0!</v>
      </c>
      <c r="AI22" s="88" t="e">
        <f t="shared" si="28"/>
        <v>#DIV/0!</v>
      </c>
      <c r="AJ22" s="15">
        <f t="shared" si="29"/>
        <v>0</v>
      </c>
      <c r="AK22" s="35" t="e">
        <f t="shared" si="30"/>
        <v>#DIV/0!</v>
      </c>
      <c r="AL22" s="79">
        <f t="shared" si="0"/>
        <v>12</v>
      </c>
      <c r="AM22" s="27">
        <v>0</v>
      </c>
      <c r="AN22" s="27">
        <v>0</v>
      </c>
      <c r="AO22" s="27">
        <v>12</v>
      </c>
      <c r="AP22" s="27">
        <v>2</v>
      </c>
      <c r="AQ22" s="27">
        <v>5</v>
      </c>
      <c r="AR22" s="27">
        <v>0</v>
      </c>
      <c r="AS22" s="83">
        <f t="shared" si="31"/>
        <v>100</v>
      </c>
      <c r="AT22" s="88">
        <f t="shared" si="32"/>
        <v>58.333333333333336</v>
      </c>
      <c r="AU22" s="16">
        <f>AP22*100/AL22</f>
        <v>16.666666666666668</v>
      </c>
      <c r="AV22" s="35">
        <f>(5*AP22+4*AQ22+2*(AL22-AO22+AR22)+3*(AO22-AP22-AQ22-AR22))/AO22</f>
        <v>3.75</v>
      </c>
      <c r="AW22" s="79">
        <f>AL22</f>
        <v>12</v>
      </c>
      <c r="AX22" s="27">
        <v>12</v>
      </c>
      <c r="AY22" s="27">
        <v>1</v>
      </c>
      <c r="AZ22" s="27">
        <v>8</v>
      </c>
      <c r="BA22" s="27">
        <v>0</v>
      </c>
      <c r="BB22" s="83">
        <f t="shared" si="33"/>
        <v>100</v>
      </c>
      <c r="BC22" s="88">
        <f t="shared" si="34"/>
        <v>75</v>
      </c>
      <c r="BD22" s="16">
        <f>AY22*100/AW22</f>
        <v>8.333333333333334</v>
      </c>
      <c r="BE22" s="35">
        <f>(5*AY22+4*AZ22+2*(AW22-AX22+BA22)+3*(AX22-AY22-AZ22-BA22))/AX22</f>
        <v>3.8333333333333335</v>
      </c>
      <c r="BF22" s="25" t="s">
        <v>66</v>
      </c>
    </row>
    <row r="23" spans="1:58" ht="12.75">
      <c r="A23" s="25" t="s">
        <v>67</v>
      </c>
      <c r="B23" s="26">
        <v>100</v>
      </c>
      <c r="C23" s="26">
        <v>92</v>
      </c>
      <c r="D23" s="26">
        <v>7</v>
      </c>
      <c r="E23" s="79">
        <f t="shared" si="2"/>
        <v>7</v>
      </c>
      <c r="F23" s="27">
        <v>0</v>
      </c>
      <c r="G23" s="27">
        <v>0</v>
      </c>
      <c r="H23" s="27"/>
      <c r="I23" s="27"/>
      <c r="J23" s="27"/>
      <c r="K23" s="27"/>
      <c r="L23" s="82"/>
      <c r="M23" s="77"/>
      <c r="N23" s="15">
        <f t="shared" si="5"/>
        <v>0</v>
      </c>
      <c r="O23" s="35"/>
      <c r="P23" s="79">
        <f t="shared" si="7"/>
        <v>7</v>
      </c>
      <c r="Q23" s="27">
        <v>0</v>
      </c>
      <c r="R23" s="27">
        <v>0</v>
      </c>
      <c r="S23" s="27">
        <v>7</v>
      </c>
      <c r="T23" s="27">
        <v>2</v>
      </c>
      <c r="U23" s="27">
        <v>5</v>
      </c>
      <c r="V23" s="27">
        <v>0</v>
      </c>
      <c r="W23" s="82">
        <f t="shared" si="8"/>
        <v>100</v>
      </c>
      <c r="X23" s="86">
        <f t="shared" si="9"/>
        <v>100</v>
      </c>
      <c r="Y23" s="15">
        <f t="shared" si="10"/>
        <v>28.571428571428573</v>
      </c>
      <c r="Z23" s="35">
        <f t="shared" si="11"/>
        <v>4.285714285714286</v>
      </c>
      <c r="AA23" s="79">
        <f t="shared" si="12"/>
        <v>7</v>
      </c>
      <c r="AB23" s="27"/>
      <c r="AC23" s="27"/>
      <c r="AD23" s="27"/>
      <c r="AE23" s="27"/>
      <c r="AF23" s="27"/>
      <c r="AG23" s="27"/>
      <c r="AH23" s="82" t="e">
        <f t="shared" si="27"/>
        <v>#DIV/0!</v>
      </c>
      <c r="AI23" s="88" t="e">
        <f t="shared" si="28"/>
        <v>#DIV/0!</v>
      </c>
      <c r="AJ23" s="15">
        <f t="shared" si="29"/>
        <v>0</v>
      </c>
      <c r="AK23" s="35" t="e">
        <f t="shared" si="30"/>
        <v>#DIV/0!</v>
      </c>
      <c r="AL23" s="79">
        <f t="shared" si="0"/>
        <v>7</v>
      </c>
      <c r="AM23" s="27">
        <v>0</v>
      </c>
      <c r="AN23" s="27">
        <v>0</v>
      </c>
      <c r="AO23" s="27">
        <v>7</v>
      </c>
      <c r="AP23" s="27">
        <v>2</v>
      </c>
      <c r="AQ23" s="27">
        <v>5</v>
      </c>
      <c r="AR23" s="27">
        <v>0</v>
      </c>
      <c r="AS23" s="83">
        <f t="shared" si="31"/>
        <v>100</v>
      </c>
      <c r="AT23" s="88">
        <f t="shared" si="32"/>
        <v>100</v>
      </c>
      <c r="AU23" s="16">
        <f>AP23*100/AL23</f>
        <v>28.571428571428573</v>
      </c>
      <c r="AV23" s="35">
        <f>(5*AP23+4*AQ23+2*(AL23-AO23+AR23)+3*(AO23-AP23-AQ23-AR23))/AO23</f>
        <v>4.285714285714286</v>
      </c>
      <c r="AW23" s="79">
        <f>AL23</f>
        <v>7</v>
      </c>
      <c r="AX23" s="27">
        <v>7</v>
      </c>
      <c r="AY23" s="27">
        <v>2</v>
      </c>
      <c r="AZ23" s="27">
        <v>5</v>
      </c>
      <c r="BA23" s="27">
        <v>0</v>
      </c>
      <c r="BB23" s="83">
        <f t="shared" si="33"/>
        <v>100</v>
      </c>
      <c r="BC23" s="88">
        <f t="shared" si="34"/>
        <v>100</v>
      </c>
      <c r="BD23" s="16">
        <f>AY23*100/AW23</f>
        <v>28.571428571428573</v>
      </c>
      <c r="BE23" s="35">
        <f>(5*AY23+4*AZ23+2*(AW23-AX23+BA23)+3*(AX23-AY23-AZ23-BA23))/AX23</f>
        <v>4.285714285714286</v>
      </c>
      <c r="BF23" s="25" t="s">
        <v>67</v>
      </c>
    </row>
    <row r="24" spans="1:59" ht="12.7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18"/>
      <c r="BF24" s="92"/>
      <c r="BG24" s="18"/>
    </row>
    <row r="25" spans="1:58" ht="12.75">
      <c r="A25" s="37" t="s">
        <v>50</v>
      </c>
      <c r="B25" s="27">
        <f>AVERAGE(B5:B19)</f>
        <v>100</v>
      </c>
      <c r="C25" s="27">
        <f>AVERAGE(C9:C19)</f>
        <v>65.2</v>
      </c>
      <c r="D25" s="27">
        <f>SUM(D5:D23)</f>
        <v>365</v>
      </c>
      <c r="E25" s="79">
        <f>SUM(E5:E23)</f>
        <v>365</v>
      </c>
      <c r="F25" s="27">
        <f>SUM(F5:F19)</f>
        <v>0</v>
      </c>
      <c r="G25" s="27">
        <f>SUM(G5:G19)</f>
        <v>0</v>
      </c>
      <c r="H25" s="27">
        <f>SUM(H5:H20)</f>
        <v>327</v>
      </c>
      <c r="I25" s="27">
        <f>SUM(I5:I20)</f>
        <v>47</v>
      </c>
      <c r="J25" s="27">
        <f>SUM(J5:J20)</f>
        <v>162</v>
      </c>
      <c r="K25" s="27">
        <f>SUM(K5:K20)</f>
        <v>4</v>
      </c>
      <c r="L25" s="83">
        <f>AVERAGE(L5:L20)</f>
        <v>98.36363636363636</v>
      </c>
      <c r="M25" s="85">
        <f>AVERAGE(M5:M20)</f>
        <v>62.07241852350547</v>
      </c>
      <c r="N25" s="15">
        <f>I25*100/SUM(D5:D20)</f>
        <v>14.329268292682928</v>
      </c>
      <c r="O25" s="35">
        <f>AVERAGE(O5:O20)</f>
        <v>3.7520409074621037</v>
      </c>
      <c r="P25" s="79">
        <f aca="true" t="shared" si="35" ref="P25:V25">SUM(P5:P23)</f>
        <v>363</v>
      </c>
      <c r="Q25" s="27">
        <f t="shared" si="35"/>
        <v>1</v>
      </c>
      <c r="R25" s="27">
        <f t="shared" si="35"/>
        <v>3</v>
      </c>
      <c r="S25" s="27">
        <f t="shared" si="35"/>
        <v>362</v>
      </c>
      <c r="T25" s="27">
        <f t="shared" si="35"/>
        <v>39</v>
      </c>
      <c r="U25" s="27">
        <f t="shared" si="35"/>
        <v>158</v>
      </c>
      <c r="V25" s="27">
        <f t="shared" si="35"/>
        <v>2</v>
      </c>
      <c r="W25" s="84">
        <f>AVERAGE(W5:W23)</f>
        <v>99.58704453441295</v>
      </c>
      <c r="X25" s="87">
        <f>AVERAGE(X5:X23)</f>
        <v>57.366565928350816</v>
      </c>
      <c r="Y25" s="15">
        <f>T25*100/P25</f>
        <v>10.743801652892563</v>
      </c>
      <c r="Z25" s="35">
        <f>AVERAGE(Z5:Z23)</f>
        <v>3.6893018647595306</v>
      </c>
      <c r="AA25" s="79">
        <f aca="true" t="shared" si="36" ref="AA25:AG25">SUM(AA5:AA20)</f>
        <v>326</v>
      </c>
      <c r="AB25" s="27">
        <f t="shared" si="36"/>
        <v>3</v>
      </c>
      <c r="AC25" s="27">
        <f t="shared" si="36"/>
        <v>4</v>
      </c>
      <c r="AD25" s="27">
        <f t="shared" si="36"/>
        <v>326</v>
      </c>
      <c r="AE25" s="27">
        <f t="shared" si="36"/>
        <v>35</v>
      </c>
      <c r="AF25" s="27">
        <f t="shared" si="36"/>
        <v>123</v>
      </c>
      <c r="AG25" s="27">
        <f t="shared" si="36"/>
        <v>7</v>
      </c>
      <c r="AH25" s="83">
        <f>AVERAGE(AH5:AH20)</f>
        <v>96.91506410256412</v>
      </c>
      <c r="AI25" s="88">
        <f>AVERAGE(AI5:AI20)</f>
        <v>49.66398109740501</v>
      </c>
      <c r="AJ25" s="15">
        <f>AE25*100/SUM(AD8:AD17)</f>
        <v>16.990291262135923</v>
      </c>
      <c r="AK25" s="35">
        <f>AVERAGE(AK5:AK20)</f>
        <v>3.587757303586108</v>
      </c>
      <c r="AL25" s="79">
        <f>SUM(AL5:AL23)</f>
        <v>358</v>
      </c>
      <c r="AM25" s="27">
        <f aca="true" t="shared" si="37" ref="AM25:AR25">SUM(AM5:AM20)</f>
        <v>0</v>
      </c>
      <c r="AN25" s="27">
        <f t="shared" si="37"/>
        <v>1</v>
      </c>
      <c r="AO25" s="27">
        <f t="shared" si="37"/>
        <v>325</v>
      </c>
      <c r="AP25" s="27">
        <f t="shared" si="37"/>
        <v>39</v>
      </c>
      <c r="AQ25" s="27">
        <f t="shared" si="37"/>
        <v>155</v>
      </c>
      <c r="AR25" s="27">
        <f t="shared" si="37"/>
        <v>1</v>
      </c>
      <c r="AS25" s="83">
        <f>AVERAGE(AS5:AS19)</f>
        <v>99.71014492753623</v>
      </c>
      <c r="AT25" s="88">
        <f>AVERAGE(AT5:AT19)</f>
        <v>60.6186319316754</v>
      </c>
      <c r="AU25" s="15">
        <f>AP25*100/AL25</f>
        <v>10.893854748603353</v>
      </c>
      <c r="AV25" s="35">
        <f>AVERAGE(AV5:AV23)</f>
        <v>3.719061329805037</v>
      </c>
      <c r="AW25" s="79">
        <f>SUM(AW5:AW23)</f>
        <v>358</v>
      </c>
      <c r="AX25" s="27">
        <f>SUM(AX5:AX20)</f>
        <v>325</v>
      </c>
      <c r="AY25" s="27">
        <f>SUM(AY5:AY20)</f>
        <v>39</v>
      </c>
      <c r="AZ25" s="27">
        <f>SUM(AZ5:AZ20)</f>
        <v>160</v>
      </c>
      <c r="BA25" s="27">
        <f>SUM(BA5:BA20)</f>
        <v>1</v>
      </c>
      <c r="BB25" s="83">
        <f>AVERAGE(BB5:BB19)</f>
        <v>99.71014492753623</v>
      </c>
      <c r="BC25" s="88">
        <f>AVERAGE(BC5:BC19)</f>
        <v>62.63447706346257</v>
      </c>
      <c r="BD25" s="15">
        <f>AY25*100/AW25</f>
        <v>10.893854748603353</v>
      </c>
      <c r="BE25" s="35">
        <f>AVERAGE(BE5:BE23)</f>
        <v>3.7511804734802454</v>
      </c>
      <c r="BF25" s="37" t="s">
        <v>50</v>
      </c>
    </row>
    <row r="26" spans="1:59" ht="12.75">
      <c r="A26" s="1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8"/>
      <c r="BF26" s="18"/>
      <c r="BG26" s="18"/>
    </row>
  </sheetData>
  <sheetProtection/>
  <mergeCells count="9">
    <mergeCell ref="BF3:BF4"/>
    <mergeCell ref="P3:Y3"/>
    <mergeCell ref="AA3:AJ3"/>
    <mergeCell ref="AL3:AU3"/>
    <mergeCell ref="AW3:BD3"/>
    <mergeCell ref="A3:A4"/>
    <mergeCell ref="B3:C3"/>
    <mergeCell ref="D3:D4"/>
    <mergeCell ref="E3:N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0"/>
  <sheetViews>
    <sheetView zoomScalePageLayoutView="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J11" sqref="BJ11"/>
    </sheetView>
  </sheetViews>
  <sheetFormatPr defaultColWidth="9.00390625" defaultRowHeight="12.75"/>
  <cols>
    <col min="1" max="5" width="5.125" style="0" customWidth="1"/>
    <col min="6" max="11" width="5.00390625" style="0" customWidth="1"/>
    <col min="12" max="12" width="4.00390625" style="0" customWidth="1"/>
    <col min="13" max="13" width="5.00390625" style="0" customWidth="1"/>
    <col min="14" max="14" width="4.75390625" style="0" customWidth="1"/>
    <col min="15" max="15" width="3.625" style="0" customWidth="1"/>
    <col min="16" max="16" width="4.375" style="0" customWidth="1"/>
    <col min="17" max="26" width="4.125" style="0" customWidth="1"/>
    <col min="27" max="27" width="4.25390625" style="0" customWidth="1"/>
    <col min="28" max="42" width="4.625" style="0" customWidth="1"/>
    <col min="43" max="45" width="4.375" style="0" customWidth="1"/>
    <col min="46" max="58" width="5.00390625" style="0" customWidth="1"/>
    <col min="69" max="69" width="9.125" style="0" customWidth="1"/>
  </cols>
  <sheetData>
    <row r="1" spans="1:12" ht="15.75">
      <c r="A1" s="4"/>
      <c r="B1" s="21" t="s">
        <v>51</v>
      </c>
      <c r="J1" s="4" t="s">
        <v>128</v>
      </c>
      <c r="K1" s="3"/>
      <c r="L1" s="3"/>
    </row>
    <row r="2" spans="1:2" ht="12.75">
      <c r="A2" s="3" t="s">
        <v>40</v>
      </c>
      <c r="B2" s="20" t="s">
        <v>52</v>
      </c>
    </row>
    <row r="3" spans="1:58" ht="24.75" customHeight="1">
      <c r="A3" s="144" t="s">
        <v>43</v>
      </c>
      <c r="B3" s="145" t="s">
        <v>125</v>
      </c>
      <c r="C3" s="145"/>
      <c r="D3" s="144" t="s">
        <v>24</v>
      </c>
      <c r="E3" s="144" t="s">
        <v>25</v>
      </c>
      <c r="F3" s="144"/>
      <c r="G3" s="144"/>
      <c r="H3" s="144"/>
      <c r="I3" s="144"/>
      <c r="J3" s="144"/>
      <c r="K3" s="144"/>
      <c r="L3" s="144"/>
      <c r="M3" s="144"/>
      <c r="N3" s="144"/>
      <c r="O3" s="95"/>
      <c r="P3" s="144" t="s">
        <v>26</v>
      </c>
      <c r="Q3" s="144"/>
      <c r="R3" s="144"/>
      <c r="S3" s="144"/>
      <c r="T3" s="144"/>
      <c r="U3" s="144"/>
      <c r="V3" s="144"/>
      <c r="W3" s="144"/>
      <c r="X3" s="144"/>
      <c r="Y3" s="144"/>
      <c r="Z3" s="95"/>
      <c r="AA3" s="144" t="s">
        <v>27</v>
      </c>
      <c r="AB3" s="144"/>
      <c r="AC3" s="144"/>
      <c r="AD3" s="144"/>
      <c r="AE3" s="144"/>
      <c r="AF3" s="144"/>
      <c r="AG3" s="144"/>
      <c r="AH3" s="144"/>
      <c r="AI3" s="144"/>
      <c r="AJ3" s="144"/>
      <c r="AK3" s="95"/>
      <c r="AL3" s="144" t="s">
        <v>28</v>
      </c>
      <c r="AM3" s="144"/>
      <c r="AN3" s="144"/>
      <c r="AO3" s="144"/>
      <c r="AP3" s="144"/>
      <c r="AQ3" s="144"/>
      <c r="AR3" s="144"/>
      <c r="AS3" s="144"/>
      <c r="AT3" s="144"/>
      <c r="AU3" s="144"/>
      <c r="AV3" s="95"/>
      <c r="AW3" s="144" t="s">
        <v>29</v>
      </c>
      <c r="AX3" s="144"/>
      <c r="AY3" s="144"/>
      <c r="AZ3" s="144"/>
      <c r="BA3" s="144"/>
      <c r="BB3" s="144"/>
      <c r="BC3" s="144"/>
      <c r="BD3" s="144"/>
      <c r="BE3" s="96"/>
      <c r="BF3" s="142" t="s">
        <v>43</v>
      </c>
    </row>
    <row r="4" spans="1:58" ht="88.5" customHeight="1">
      <c r="A4" s="144"/>
      <c r="B4" s="97" t="s">
        <v>30</v>
      </c>
      <c r="C4" s="97" t="s">
        <v>31</v>
      </c>
      <c r="D4" s="144"/>
      <c r="E4" s="98" t="s">
        <v>74</v>
      </c>
      <c r="F4" s="94" t="s">
        <v>33</v>
      </c>
      <c r="G4" s="94" t="s">
        <v>34</v>
      </c>
      <c r="H4" s="94" t="s">
        <v>35</v>
      </c>
      <c r="I4" s="94" t="s">
        <v>36</v>
      </c>
      <c r="J4" s="94" t="s">
        <v>75</v>
      </c>
      <c r="K4" s="94" t="s">
        <v>37</v>
      </c>
      <c r="L4" s="99" t="s">
        <v>30</v>
      </c>
      <c r="M4" s="100" t="s">
        <v>31</v>
      </c>
      <c r="N4" s="101" t="s">
        <v>38</v>
      </c>
      <c r="O4" s="102" t="s">
        <v>73</v>
      </c>
      <c r="P4" s="98" t="s">
        <v>74</v>
      </c>
      <c r="Q4" s="94" t="s">
        <v>33</v>
      </c>
      <c r="R4" s="94" t="s">
        <v>34</v>
      </c>
      <c r="S4" s="94" t="s">
        <v>35</v>
      </c>
      <c r="T4" s="94" t="s">
        <v>36</v>
      </c>
      <c r="U4" s="94" t="s">
        <v>76</v>
      </c>
      <c r="V4" s="94" t="s">
        <v>37</v>
      </c>
      <c r="W4" s="99" t="s">
        <v>30</v>
      </c>
      <c r="X4" s="100" t="s">
        <v>31</v>
      </c>
      <c r="Y4" s="101" t="s">
        <v>38</v>
      </c>
      <c r="Z4" s="102" t="s">
        <v>73</v>
      </c>
      <c r="AA4" s="98" t="s">
        <v>74</v>
      </c>
      <c r="AB4" s="94" t="s">
        <v>33</v>
      </c>
      <c r="AC4" s="94" t="s">
        <v>34</v>
      </c>
      <c r="AD4" s="94" t="s">
        <v>35</v>
      </c>
      <c r="AE4" s="94" t="s">
        <v>36</v>
      </c>
      <c r="AF4" s="94" t="s">
        <v>76</v>
      </c>
      <c r="AG4" s="94" t="s">
        <v>37</v>
      </c>
      <c r="AH4" s="99" t="s">
        <v>30</v>
      </c>
      <c r="AI4" s="100" t="s">
        <v>31</v>
      </c>
      <c r="AJ4" s="101" t="s">
        <v>38</v>
      </c>
      <c r="AK4" s="102" t="s">
        <v>73</v>
      </c>
      <c r="AL4" s="98" t="s">
        <v>32</v>
      </c>
      <c r="AM4" s="94" t="s">
        <v>33</v>
      </c>
      <c r="AN4" s="94" t="s">
        <v>34</v>
      </c>
      <c r="AO4" s="94" t="s">
        <v>35</v>
      </c>
      <c r="AP4" s="94" t="s">
        <v>36</v>
      </c>
      <c r="AQ4" s="94" t="s">
        <v>76</v>
      </c>
      <c r="AR4" s="94" t="s">
        <v>37</v>
      </c>
      <c r="AS4" s="99" t="s">
        <v>30</v>
      </c>
      <c r="AT4" s="100" t="s">
        <v>31</v>
      </c>
      <c r="AU4" s="101" t="s">
        <v>38</v>
      </c>
      <c r="AV4" s="102" t="s">
        <v>73</v>
      </c>
      <c r="AW4" s="98" t="s">
        <v>39</v>
      </c>
      <c r="AX4" s="94" t="s">
        <v>35</v>
      </c>
      <c r="AY4" s="94" t="s">
        <v>36</v>
      </c>
      <c r="AZ4" s="94" t="s">
        <v>76</v>
      </c>
      <c r="BA4" s="94" t="s">
        <v>37</v>
      </c>
      <c r="BB4" s="99" t="s">
        <v>30</v>
      </c>
      <c r="BC4" s="100" t="s">
        <v>31</v>
      </c>
      <c r="BD4" s="101" t="s">
        <v>38</v>
      </c>
      <c r="BE4" s="102" t="s">
        <v>73</v>
      </c>
      <c r="BF4" s="143"/>
    </row>
    <row r="5" spans="1:58" ht="12.75">
      <c r="A5" s="25" t="s">
        <v>105</v>
      </c>
      <c r="B5" s="26"/>
      <c r="C5" s="26"/>
      <c r="D5" s="26">
        <v>25</v>
      </c>
      <c r="E5" s="79">
        <f>D5-G5+F5</f>
        <v>24</v>
      </c>
      <c r="F5" s="27">
        <v>0</v>
      </c>
      <c r="G5" s="27">
        <v>1</v>
      </c>
      <c r="H5" s="27">
        <v>24</v>
      </c>
      <c r="I5" s="27">
        <v>0</v>
      </c>
      <c r="J5" s="27">
        <v>18</v>
      </c>
      <c r="K5" s="27">
        <v>0</v>
      </c>
      <c r="L5" s="82">
        <f>(H5-K5)*100/H5</f>
        <v>100</v>
      </c>
      <c r="M5" s="77">
        <f>(J5+I5)*100/H5</f>
        <v>75</v>
      </c>
      <c r="N5" s="15">
        <f>I5*100/E5</f>
        <v>0</v>
      </c>
      <c r="O5" s="35">
        <f>(5*I5+4*J5+2*(E5-H5+K5)+3*(H5-I5-J5-K5))/H5</f>
        <v>3.75</v>
      </c>
      <c r="P5" s="79">
        <f>E5+Q5-R5</f>
        <v>22</v>
      </c>
      <c r="Q5" s="27">
        <v>0</v>
      </c>
      <c r="R5" s="27">
        <v>2</v>
      </c>
      <c r="S5" s="27">
        <v>22</v>
      </c>
      <c r="T5" s="27">
        <v>4</v>
      </c>
      <c r="U5" s="27">
        <v>10</v>
      </c>
      <c r="V5" s="27">
        <v>0</v>
      </c>
      <c r="W5" s="82">
        <f>(S5-V5)*100/S5</f>
        <v>100</v>
      </c>
      <c r="X5" s="86">
        <f>(U5+T5)*100/S5</f>
        <v>63.63636363636363</v>
      </c>
      <c r="Y5" s="15">
        <f>T5*100/P5</f>
        <v>18.181818181818183</v>
      </c>
      <c r="Z5" s="35">
        <f>(5*T5+4*U5+2*(P5-S5+V5)+3*(S5-T5-U5-V5))/S5</f>
        <v>3.8181818181818183</v>
      </c>
      <c r="AA5" s="80">
        <f>P5+AB5-AC5</f>
        <v>23</v>
      </c>
      <c r="AB5" s="27">
        <v>1</v>
      </c>
      <c r="AC5" s="27">
        <v>0</v>
      </c>
      <c r="AD5" s="27">
        <v>23</v>
      </c>
      <c r="AE5" s="27">
        <v>3</v>
      </c>
      <c r="AF5" s="27">
        <v>12</v>
      </c>
      <c r="AG5" s="27">
        <v>0</v>
      </c>
      <c r="AH5" s="82">
        <f>(AD5-AG5)*100/AD5</f>
        <v>100</v>
      </c>
      <c r="AI5" s="88">
        <f>(AF5+AE5)*100/AD5</f>
        <v>65.21739130434783</v>
      </c>
      <c r="AJ5" s="15">
        <f>AE5*100/AA5</f>
        <v>13.043478260869565</v>
      </c>
      <c r="AK5" s="35">
        <f>(5*AE5+4*AF5+2*(AA5-AD5+AG5)+3*(AD5-AE5-AF5-AG5))/AD5</f>
        <v>3.782608695652174</v>
      </c>
      <c r="AL5" s="79">
        <f aca="true" t="shared" si="0" ref="AL5:AL18">AA5-AN5+AM5</f>
        <v>22</v>
      </c>
      <c r="AM5" s="27">
        <v>0</v>
      </c>
      <c r="AN5" s="27">
        <v>1</v>
      </c>
      <c r="AO5" s="27">
        <v>22</v>
      </c>
      <c r="AP5" s="27">
        <v>1</v>
      </c>
      <c r="AQ5" s="27">
        <v>12</v>
      </c>
      <c r="AR5" s="27">
        <v>0</v>
      </c>
      <c r="AS5" s="83">
        <f>(AO5-AR5)*100/AO5</f>
        <v>100</v>
      </c>
      <c r="AT5" s="88">
        <f>(AQ5+AP5)*100/AO5</f>
        <v>59.09090909090909</v>
      </c>
      <c r="AU5" s="16">
        <f>AP5*100/AL5</f>
        <v>4.545454545454546</v>
      </c>
      <c r="AV5" s="35">
        <f>(5*AP5+4*AQ5+2*(AL5-AO5+AR5)+3*(AO5-AP5-AQ5-AR5))/AO5</f>
        <v>3.6363636363636362</v>
      </c>
      <c r="AW5" s="79">
        <f>AL5</f>
        <v>22</v>
      </c>
      <c r="AX5" s="27">
        <v>22</v>
      </c>
      <c r="AY5" s="27">
        <v>1</v>
      </c>
      <c r="AZ5" s="27">
        <v>12</v>
      </c>
      <c r="BA5" s="27">
        <v>0</v>
      </c>
      <c r="BB5" s="83">
        <f>(AX5-BA5)*100/AX5</f>
        <v>100</v>
      </c>
      <c r="BC5" s="88">
        <f>(AZ5+AY5)*100/AX5</f>
        <v>59.09090909090909</v>
      </c>
      <c r="BD5" s="16">
        <f aca="true" t="shared" si="1" ref="BD5:BD18">AY5*100/AW5</f>
        <v>4.545454545454546</v>
      </c>
      <c r="BE5" s="35">
        <f>(5*AY5+4*AZ5+2*(AW5-AX5+BA5)+3*(AX5-AY5-AZ5-BA5))/AX5</f>
        <v>3.6363636363636362</v>
      </c>
      <c r="BF5" s="25" t="s">
        <v>105</v>
      </c>
    </row>
    <row r="6" spans="1:58" ht="12.75">
      <c r="A6" s="25" t="s">
        <v>106</v>
      </c>
      <c r="B6" s="26"/>
      <c r="C6" s="26"/>
      <c r="D6" s="26">
        <v>21</v>
      </c>
      <c r="E6" s="79">
        <f aca="true" t="shared" si="2" ref="E6:E18">D6-G6+F6</f>
        <v>22</v>
      </c>
      <c r="F6" s="27">
        <v>1</v>
      </c>
      <c r="G6" s="27">
        <v>0</v>
      </c>
      <c r="H6" s="27">
        <v>22</v>
      </c>
      <c r="I6" s="27">
        <v>4</v>
      </c>
      <c r="J6" s="27">
        <v>14</v>
      </c>
      <c r="K6" s="27">
        <v>0</v>
      </c>
      <c r="L6" s="82">
        <f aca="true" t="shared" si="3" ref="L6:L15">(H6-K6)*100/H6</f>
        <v>100</v>
      </c>
      <c r="M6" s="77">
        <f aca="true" t="shared" si="4" ref="M6:M15">(J6+I6)*100/H6</f>
        <v>81.81818181818181</v>
      </c>
      <c r="N6" s="15">
        <f aca="true" t="shared" si="5" ref="N6:N15">I6*100/E6</f>
        <v>18.181818181818183</v>
      </c>
      <c r="O6" s="35">
        <f aca="true" t="shared" si="6" ref="O6:O15">(5*I6+4*J6+2*(E6-H6+K6)+3*(H6-I6-J6-K6))/H6</f>
        <v>4</v>
      </c>
      <c r="P6" s="79">
        <f aca="true" t="shared" si="7" ref="P6:P18">E6+Q6-R6</f>
        <v>22</v>
      </c>
      <c r="Q6" s="27">
        <v>0</v>
      </c>
      <c r="R6" s="27">
        <v>0</v>
      </c>
      <c r="S6" s="27">
        <v>22</v>
      </c>
      <c r="T6" s="27">
        <v>3</v>
      </c>
      <c r="U6" s="27">
        <v>15</v>
      </c>
      <c r="V6" s="27">
        <v>0</v>
      </c>
      <c r="W6" s="82">
        <f aca="true" t="shared" si="8" ref="W6:W18">(S6-V6)*100/S6</f>
        <v>100</v>
      </c>
      <c r="X6" s="86">
        <f aca="true" t="shared" si="9" ref="X6:X18">(U6+T6)*100/S6</f>
        <v>81.81818181818181</v>
      </c>
      <c r="Y6" s="15">
        <f aca="true" t="shared" si="10" ref="Y6:Y18">T6*100/P6</f>
        <v>13.636363636363637</v>
      </c>
      <c r="Z6" s="35">
        <f aca="true" t="shared" si="11" ref="Z6:Z18">(5*T6+4*U6+2*(P6-S6+V6)+3*(S6-T6-U6-V6))/S6</f>
        <v>3.9545454545454546</v>
      </c>
      <c r="AA6" s="79">
        <f aca="true" t="shared" si="12" ref="AA6:AA18">P6+AB6-AC6</f>
        <v>21</v>
      </c>
      <c r="AB6" s="27">
        <v>0</v>
      </c>
      <c r="AC6" s="27">
        <v>1</v>
      </c>
      <c r="AD6" s="27">
        <v>21</v>
      </c>
      <c r="AE6" s="27">
        <v>4</v>
      </c>
      <c r="AF6" s="27">
        <v>13</v>
      </c>
      <c r="AG6" s="27">
        <v>0</v>
      </c>
      <c r="AH6" s="82">
        <f aca="true" t="shared" si="13" ref="AH6:AH14">(AD6-AG6)*100/AD6</f>
        <v>100</v>
      </c>
      <c r="AI6" s="88">
        <f aca="true" t="shared" si="14" ref="AI6:AI15">(AF6+AE6)*100/AD6</f>
        <v>80.95238095238095</v>
      </c>
      <c r="AJ6" s="15">
        <f aca="true" t="shared" si="15" ref="AJ6:AJ15">AE6*100/AA6</f>
        <v>19.047619047619047</v>
      </c>
      <c r="AK6" s="35">
        <f aca="true" t="shared" si="16" ref="AK6:AK15">(5*AE6+4*AF6+2*(AA6-AD6+AG6)+3*(AD6-AE6-AF6-AG6))/AD6</f>
        <v>4</v>
      </c>
      <c r="AL6" s="79">
        <f t="shared" si="0"/>
        <v>21</v>
      </c>
      <c r="AM6" s="27">
        <v>0</v>
      </c>
      <c r="AN6" s="27">
        <v>0</v>
      </c>
      <c r="AO6" s="27">
        <v>21</v>
      </c>
      <c r="AP6" s="27">
        <v>5</v>
      </c>
      <c r="AQ6" s="27">
        <v>14</v>
      </c>
      <c r="AR6" s="27">
        <v>0</v>
      </c>
      <c r="AS6" s="83">
        <f aca="true" t="shared" si="17" ref="AS6:AS18">(AO6-AR6)*100/AO6</f>
        <v>100</v>
      </c>
      <c r="AT6" s="88">
        <f aca="true" t="shared" si="18" ref="AT6:AT18">(AQ6+AP6)*100/AO6</f>
        <v>90.47619047619048</v>
      </c>
      <c r="AU6" s="16">
        <f aca="true" t="shared" si="19" ref="AU6:AU18">AP6*100/AL6</f>
        <v>23.80952380952381</v>
      </c>
      <c r="AV6" s="35">
        <f aca="true" t="shared" si="20" ref="AV6:AV18">(5*AP6+4*AQ6+2*(AL6-AO6+AR6)+3*(AO6-AP6-AQ6-AR6))/AO6</f>
        <v>4.142857142857143</v>
      </c>
      <c r="AW6" s="79">
        <f aca="true" t="shared" si="21" ref="AW6:AW18">AL6</f>
        <v>21</v>
      </c>
      <c r="AX6" s="27">
        <v>20</v>
      </c>
      <c r="AY6" s="27">
        <v>3</v>
      </c>
      <c r="AZ6" s="27">
        <v>16</v>
      </c>
      <c r="BA6" s="27">
        <v>0</v>
      </c>
      <c r="BB6" s="83">
        <f aca="true" t="shared" si="22" ref="BB6:BB18">(AX6-BA6)*100/AX6</f>
        <v>100</v>
      </c>
      <c r="BC6" s="88">
        <f aca="true" t="shared" si="23" ref="BC6:BC18">(AZ6+AY6)*100/AX6</f>
        <v>95</v>
      </c>
      <c r="BD6" s="16">
        <f t="shared" si="1"/>
        <v>14.285714285714286</v>
      </c>
      <c r="BE6" s="35">
        <f aca="true" t="shared" si="24" ref="BE6:BE18">(5*AY6+4*AZ6+2*(AW6-AX6+BA6)+3*(AX6-AY6-AZ6-BA6))/AX6</f>
        <v>4.2</v>
      </c>
      <c r="BF6" s="25" t="s">
        <v>106</v>
      </c>
    </row>
    <row r="7" spans="1:58" ht="12.75">
      <c r="A7" s="25" t="s">
        <v>107</v>
      </c>
      <c r="B7" s="26"/>
      <c r="C7" s="26"/>
      <c r="D7" s="26">
        <v>25</v>
      </c>
      <c r="E7" s="79">
        <f>D7-G7+F7</f>
        <v>24</v>
      </c>
      <c r="F7" s="27">
        <v>0</v>
      </c>
      <c r="G7" s="27">
        <v>1</v>
      </c>
      <c r="H7" s="27">
        <v>24</v>
      </c>
      <c r="I7" s="27">
        <v>0</v>
      </c>
      <c r="J7" s="27">
        <v>14</v>
      </c>
      <c r="K7" s="27">
        <v>0</v>
      </c>
      <c r="L7" s="82">
        <f t="shared" si="3"/>
        <v>100</v>
      </c>
      <c r="M7" s="77">
        <f t="shared" si="4"/>
        <v>58.333333333333336</v>
      </c>
      <c r="N7" s="15">
        <f t="shared" si="5"/>
        <v>0</v>
      </c>
      <c r="O7" s="35">
        <f t="shared" si="6"/>
        <v>3.5833333333333335</v>
      </c>
      <c r="P7" s="79">
        <f t="shared" si="7"/>
        <v>24</v>
      </c>
      <c r="Q7" s="27">
        <v>0</v>
      </c>
      <c r="R7" s="27">
        <v>0</v>
      </c>
      <c r="S7" s="27">
        <v>24</v>
      </c>
      <c r="T7" s="27">
        <v>2</v>
      </c>
      <c r="U7" s="27">
        <v>12</v>
      </c>
      <c r="V7" s="27">
        <v>0</v>
      </c>
      <c r="W7" s="82">
        <f t="shared" si="8"/>
        <v>100</v>
      </c>
      <c r="X7" s="86">
        <f t="shared" si="9"/>
        <v>58.333333333333336</v>
      </c>
      <c r="Y7" s="15">
        <f t="shared" si="10"/>
        <v>8.333333333333334</v>
      </c>
      <c r="Z7" s="35">
        <f t="shared" si="11"/>
        <v>3.6666666666666665</v>
      </c>
      <c r="AA7" s="79">
        <f t="shared" si="12"/>
        <v>24</v>
      </c>
      <c r="AB7" s="27">
        <v>0</v>
      </c>
      <c r="AC7" s="27">
        <v>0</v>
      </c>
      <c r="AD7" s="27">
        <v>24</v>
      </c>
      <c r="AE7" s="27">
        <v>2</v>
      </c>
      <c r="AF7" s="27">
        <v>14</v>
      </c>
      <c r="AG7" s="27">
        <v>1</v>
      </c>
      <c r="AH7" s="82">
        <f t="shared" si="13"/>
        <v>95.83333333333333</v>
      </c>
      <c r="AI7" s="88">
        <f t="shared" si="14"/>
        <v>66.66666666666667</v>
      </c>
      <c r="AJ7" s="15">
        <f t="shared" si="15"/>
        <v>8.333333333333334</v>
      </c>
      <c r="AK7" s="35">
        <f t="shared" si="16"/>
        <v>3.7083333333333335</v>
      </c>
      <c r="AL7" s="79">
        <f t="shared" si="0"/>
        <v>24</v>
      </c>
      <c r="AM7" s="27">
        <v>0</v>
      </c>
      <c r="AN7" s="27">
        <v>0</v>
      </c>
      <c r="AO7" s="27">
        <v>24</v>
      </c>
      <c r="AP7" s="27">
        <v>3</v>
      </c>
      <c r="AQ7" s="27">
        <v>14</v>
      </c>
      <c r="AR7" s="27">
        <v>0</v>
      </c>
      <c r="AS7" s="83">
        <f t="shared" si="17"/>
        <v>100</v>
      </c>
      <c r="AT7" s="88">
        <f t="shared" si="18"/>
        <v>70.83333333333333</v>
      </c>
      <c r="AU7" s="16">
        <f t="shared" si="19"/>
        <v>12.5</v>
      </c>
      <c r="AV7" s="35">
        <f t="shared" si="20"/>
        <v>3.8333333333333335</v>
      </c>
      <c r="AW7" s="79">
        <f t="shared" si="21"/>
        <v>24</v>
      </c>
      <c r="AX7" s="27">
        <v>24</v>
      </c>
      <c r="AY7" s="27">
        <v>2</v>
      </c>
      <c r="AZ7" s="27">
        <v>17</v>
      </c>
      <c r="BA7" s="27">
        <v>0</v>
      </c>
      <c r="BB7" s="83">
        <f t="shared" si="22"/>
        <v>100</v>
      </c>
      <c r="BC7" s="88">
        <f t="shared" si="23"/>
        <v>79.16666666666667</v>
      </c>
      <c r="BD7" s="16">
        <f t="shared" si="1"/>
        <v>8.333333333333334</v>
      </c>
      <c r="BE7" s="35">
        <f t="shared" si="24"/>
        <v>3.875</v>
      </c>
      <c r="BF7" s="25" t="s">
        <v>107</v>
      </c>
    </row>
    <row r="8" spans="1:58" ht="12.75">
      <c r="A8" s="25" t="s">
        <v>53</v>
      </c>
      <c r="B8" s="26">
        <v>100</v>
      </c>
      <c r="C8" s="73">
        <v>85</v>
      </c>
      <c r="D8" s="26">
        <v>28</v>
      </c>
      <c r="E8" s="79">
        <f t="shared" si="2"/>
        <v>28</v>
      </c>
      <c r="F8" s="27">
        <v>0</v>
      </c>
      <c r="G8" s="27">
        <v>0</v>
      </c>
      <c r="H8" s="27">
        <v>28</v>
      </c>
      <c r="I8" s="27">
        <v>3</v>
      </c>
      <c r="J8" s="27">
        <v>12</v>
      </c>
      <c r="K8" s="27">
        <v>2</v>
      </c>
      <c r="L8" s="82">
        <f t="shared" si="3"/>
        <v>92.85714285714286</v>
      </c>
      <c r="M8" s="77">
        <f t="shared" si="4"/>
        <v>53.57142857142857</v>
      </c>
      <c r="N8" s="15">
        <f t="shared" si="5"/>
        <v>10.714285714285714</v>
      </c>
      <c r="O8" s="35">
        <f t="shared" si="6"/>
        <v>3.5714285714285716</v>
      </c>
      <c r="P8" s="79">
        <f t="shared" si="7"/>
        <v>28</v>
      </c>
      <c r="Q8" s="27">
        <v>0</v>
      </c>
      <c r="R8" s="27">
        <v>0</v>
      </c>
      <c r="S8" s="27">
        <v>28</v>
      </c>
      <c r="T8" s="27">
        <v>4</v>
      </c>
      <c r="U8" s="27">
        <v>5</v>
      </c>
      <c r="V8" s="27">
        <v>1</v>
      </c>
      <c r="W8" s="82">
        <f t="shared" si="8"/>
        <v>96.42857142857143</v>
      </c>
      <c r="X8" s="86">
        <f t="shared" si="9"/>
        <v>32.142857142857146</v>
      </c>
      <c r="Y8" s="15">
        <f t="shared" si="10"/>
        <v>14.285714285714286</v>
      </c>
      <c r="Z8" s="35">
        <f t="shared" si="11"/>
        <v>3.4285714285714284</v>
      </c>
      <c r="AA8" s="79">
        <f t="shared" si="12"/>
        <v>28</v>
      </c>
      <c r="AB8" s="27">
        <v>0</v>
      </c>
      <c r="AC8" s="27">
        <v>0</v>
      </c>
      <c r="AD8" s="27">
        <v>28</v>
      </c>
      <c r="AE8" s="27">
        <v>5</v>
      </c>
      <c r="AF8" s="27">
        <v>13</v>
      </c>
      <c r="AG8" s="27">
        <v>0</v>
      </c>
      <c r="AH8" s="82">
        <f>(AD8-AG8)*100/AD8</f>
        <v>100</v>
      </c>
      <c r="AI8" s="88">
        <f>(AF8+AE8)*100/AD8</f>
        <v>64.28571428571429</v>
      </c>
      <c r="AJ8" s="15">
        <f>AE8*100/AA8</f>
        <v>17.857142857142858</v>
      </c>
      <c r="AK8" s="35">
        <f>(5*AE8+4*AF8+2*(AA8-AD8+AG8)+3*(AD8-AE8-AF8-AG8))/AD8</f>
        <v>3.8214285714285716</v>
      </c>
      <c r="AL8" s="79">
        <f>AA8-AN8+AM8</f>
        <v>28</v>
      </c>
      <c r="AM8" s="27">
        <v>0</v>
      </c>
      <c r="AN8" s="27">
        <v>0</v>
      </c>
      <c r="AO8" s="27">
        <v>28</v>
      </c>
      <c r="AP8" s="27">
        <v>5</v>
      </c>
      <c r="AQ8" s="27">
        <v>14</v>
      </c>
      <c r="AR8" s="27">
        <v>1</v>
      </c>
      <c r="AS8" s="83">
        <f>(AO8-AR8)*100/AO8</f>
        <v>96.42857142857143</v>
      </c>
      <c r="AT8" s="88">
        <f>(AQ8+AP8)*100/AO8</f>
        <v>67.85714285714286</v>
      </c>
      <c r="AU8" s="16">
        <f>AP8*100/AL8</f>
        <v>17.857142857142858</v>
      </c>
      <c r="AV8" s="35">
        <f>(5*AP8+4*AQ8+2*(AL8-AO8+AR8)+3*(AO8-AP8-AQ8-AR8))/AO8</f>
        <v>3.8214285714285716</v>
      </c>
      <c r="AW8" s="79">
        <f>AL8</f>
        <v>28</v>
      </c>
      <c r="AX8" s="27">
        <v>28</v>
      </c>
      <c r="AY8" s="27">
        <v>7</v>
      </c>
      <c r="AZ8" s="27">
        <v>11</v>
      </c>
      <c r="BA8" s="27">
        <v>0</v>
      </c>
      <c r="BB8" s="83">
        <f>(AX8-BA8)*100/AX8</f>
        <v>100</v>
      </c>
      <c r="BC8" s="88">
        <f>(AZ8+AY8)*100/AX8</f>
        <v>64.28571428571429</v>
      </c>
      <c r="BD8" s="16">
        <f>AY8*100/AW8</f>
        <v>25</v>
      </c>
      <c r="BE8" s="35">
        <f>(5*AY8+4*AZ8+2*(AW8-AX8+BA8)+3*(AX8-AY8-AZ8-BA8))/AX8</f>
        <v>3.892857142857143</v>
      </c>
      <c r="BF8" s="25" t="s">
        <v>53</v>
      </c>
    </row>
    <row r="9" spans="1:58" ht="12.75">
      <c r="A9" s="25" t="s">
        <v>54</v>
      </c>
      <c r="B9" s="26">
        <v>100</v>
      </c>
      <c r="C9" s="73">
        <v>57</v>
      </c>
      <c r="D9" s="26">
        <v>26</v>
      </c>
      <c r="E9" s="79">
        <f t="shared" si="2"/>
        <v>25</v>
      </c>
      <c r="F9" s="27">
        <v>0</v>
      </c>
      <c r="G9" s="27">
        <v>1</v>
      </c>
      <c r="H9" s="27">
        <v>25</v>
      </c>
      <c r="I9" s="27">
        <v>1</v>
      </c>
      <c r="J9" s="27">
        <v>8</v>
      </c>
      <c r="K9" s="27">
        <v>2</v>
      </c>
      <c r="L9" s="82">
        <f t="shared" si="3"/>
        <v>92</v>
      </c>
      <c r="M9" s="77">
        <f t="shared" si="4"/>
        <v>36</v>
      </c>
      <c r="N9" s="15">
        <f t="shared" si="5"/>
        <v>4</v>
      </c>
      <c r="O9" s="35">
        <f t="shared" si="6"/>
        <v>3.32</v>
      </c>
      <c r="P9" s="79">
        <f t="shared" si="7"/>
        <v>25</v>
      </c>
      <c r="Q9" s="27">
        <v>0</v>
      </c>
      <c r="R9" s="27">
        <v>0</v>
      </c>
      <c r="S9" s="27">
        <v>25</v>
      </c>
      <c r="T9" s="27">
        <v>3</v>
      </c>
      <c r="U9" s="27">
        <v>6</v>
      </c>
      <c r="V9" s="27">
        <v>2</v>
      </c>
      <c r="W9" s="82">
        <f t="shared" si="8"/>
        <v>92</v>
      </c>
      <c r="X9" s="86">
        <f t="shared" si="9"/>
        <v>36</v>
      </c>
      <c r="Y9" s="15">
        <f t="shared" si="10"/>
        <v>12</v>
      </c>
      <c r="Z9" s="35">
        <f t="shared" si="11"/>
        <v>3.4</v>
      </c>
      <c r="AA9" s="79">
        <f t="shared" si="12"/>
        <v>25</v>
      </c>
      <c r="AB9" s="27">
        <v>0</v>
      </c>
      <c r="AC9" s="27">
        <v>0</v>
      </c>
      <c r="AD9" s="27">
        <v>25</v>
      </c>
      <c r="AE9" s="27">
        <v>4</v>
      </c>
      <c r="AF9" s="27">
        <v>11</v>
      </c>
      <c r="AG9" s="27">
        <v>1</v>
      </c>
      <c r="AH9" s="82">
        <f>(AD9-AG9)*100/AD9</f>
        <v>96</v>
      </c>
      <c r="AI9" s="88">
        <f>(AF9+AE9)*100/AD9</f>
        <v>60</v>
      </c>
      <c r="AJ9" s="15">
        <f>AE9*100/AA9</f>
        <v>16</v>
      </c>
      <c r="AK9" s="35">
        <f>(5*AE9+4*AF9+2*(AA9-AD9+AG9)+3*(AD9-AE9-AF9-AG9))/AD9</f>
        <v>3.72</v>
      </c>
      <c r="AL9" s="79">
        <f>AA9-AN9+AM9</f>
        <v>25</v>
      </c>
      <c r="AM9" s="27">
        <v>0</v>
      </c>
      <c r="AN9" s="27">
        <v>0</v>
      </c>
      <c r="AO9" s="27">
        <v>25</v>
      </c>
      <c r="AP9" s="27">
        <v>3</v>
      </c>
      <c r="AQ9" s="27">
        <v>8</v>
      </c>
      <c r="AR9" s="27">
        <v>2</v>
      </c>
      <c r="AS9" s="83">
        <f>(AO9-AR9)*100/AO9</f>
        <v>92</v>
      </c>
      <c r="AT9" s="88">
        <f>(AQ9+AP9)*100/AO9</f>
        <v>44</v>
      </c>
      <c r="AU9" s="16">
        <f>AP9*100/AL9</f>
        <v>12</v>
      </c>
      <c r="AV9" s="35">
        <f>(5*AP9+4*AQ9+2*(AL9-AO9+AR9)+3*(AO9-AP9-AQ9-AR9))/AO9</f>
        <v>3.48</v>
      </c>
      <c r="AW9" s="79">
        <f>AL9</f>
        <v>25</v>
      </c>
      <c r="AX9" s="27">
        <v>25</v>
      </c>
      <c r="AY9" s="27">
        <v>4</v>
      </c>
      <c r="AZ9" s="27">
        <v>7</v>
      </c>
      <c r="BA9" s="27">
        <v>0</v>
      </c>
      <c r="BB9" s="83">
        <f>(AX9-BA9)*100/AX9</f>
        <v>100</v>
      </c>
      <c r="BC9" s="88">
        <f>(AZ9+AY9)*100/AX9</f>
        <v>44</v>
      </c>
      <c r="BD9" s="16">
        <f>AY9*100/AW9</f>
        <v>16</v>
      </c>
      <c r="BE9" s="35">
        <f>(5*AY9+4*AZ9+2*(AW9-AX9+BA9)+3*(AX9-AY9-AZ9-BA9))/AX9</f>
        <v>3.6</v>
      </c>
      <c r="BF9" s="25" t="s">
        <v>54</v>
      </c>
    </row>
    <row r="10" spans="1:58" ht="12.75">
      <c r="A10" s="25" t="s">
        <v>55</v>
      </c>
      <c r="B10" s="26">
        <v>100</v>
      </c>
      <c r="C10" s="73">
        <v>63</v>
      </c>
      <c r="D10" s="26">
        <v>25</v>
      </c>
      <c r="E10" s="79">
        <f t="shared" si="2"/>
        <v>24</v>
      </c>
      <c r="F10" s="27">
        <v>0</v>
      </c>
      <c r="G10" s="27">
        <v>1</v>
      </c>
      <c r="H10" s="27">
        <v>24</v>
      </c>
      <c r="I10" s="27">
        <v>1</v>
      </c>
      <c r="J10" s="27">
        <v>5</v>
      </c>
      <c r="K10" s="27">
        <v>4</v>
      </c>
      <c r="L10" s="82">
        <f t="shared" si="3"/>
        <v>83.33333333333333</v>
      </c>
      <c r="M10" s="77">
        <f t="shared" si="4"/>
        <v>25</v>
      </c>
      <c r="N10" s="15">
        <f t="shared" si="5"/>
        <v>4.166666666666667</v>
      </c>
      <c r="O10" s="35">
        <f t="shared" si="6"/>
        <v>3.125</v>
      </c>
      <c r="P10" s="79">
        <f>E10+Q10-R10</f>
        <v>24</v>
      </c>
      <c r="Q10" s="27">
        <v>0</v>
      </c>
      <c r="R10" s="27">
        <v>0</v>
      </c>
      <c r="S10" s="27">
        <v>24</v>
      </c>
      <c r="T10" s="27">
        <v>2</v>
      </c>
      <c r="U10" s="27">
        <v>2</v>
      </c>
      <c r="V10" s="27">
        <v>2</v>
      </c>
      <c r="W10" s="82">
        <f t="shared" si="8"/>
        <v>91.66666666666667</v>
      </c>
      <c r="X10" s="86">
        <f t="shared" si="9"/>
        <v>16.666666666666668</v>
      </c>
      <c r="Y10" s="15">
        <f t="shared" si="10"/>
        <v>8.333333333333334</v>
      </c>
      <c r="Z10" s="35">
        <f t="shared" si="11"/>
        <v>3.1666666666666665</v>
      </c>
      <c r="AA10" s="79">
        <f t="shared" si="12"/>
        <v>25</v>
      </c>
      <c r="AB10" s="27">
        <v>1</v>
      </c>
      <c r="AC10" s="27">
        <v>0</v>
      </c>
      <c r="AD10" s="27">
        <v>25</v>
      </c>
      <c r="AE10" s="27">
        <v>1</v>
      </c>
      <c r="AF10" s="27">
        <v>8</v>
      </c>
      <c r="AG10" s="27">
        <v>2</v>
      </c>
      <c r="AH10" s="82">
        <f>(AD10-AG10)*100/AD10</f>
        <v>92</v>
      </c>
      <c r="AI10" s="88">
        <f>(AF10+AE10)*100/AD10</f>
        <v>36</v>
      </c>
      <c r="AJ10" s="15">
        <f>AE10*100/AA10</f>
        <v>4</v>
      </c>
      <c r="AK10" s="35">
        <f>(5*AE10+4*AF10+2*(AA10-AD10+AG10)+3*(AD10-AE10-AF10-AG10))/AD10</f>
        <v>3.32</v>
      </c>
      <c r="AL10" s="79">
        <f>AA10-AN10+AM10</f>
        <v>23</v>
      </c>
      <c r="AM10" s="27">
        <v>0</v>
      </c>
      <c r="AN10" s="27">
        <v>2</v>
      </c>
      <c r="AO10" s="27">
        <v>23</v>
      </c>
      <c r="AP10" s="27">
        <v>3</v>
      </c>
      <c r="AQ10" s="27">
        <v>3</v>
      </c>
      <c r="AR10" s="27">
        <v>1</v>
      </c>
      <c r="AS10" s="83">
        <f>(AO10-AR10)*100/AO10</f>
        <v>95.65217391304348</v>
      </c>
      <c r="AT10" s="88">
        <f>(AQ10+AP10)*100/AO10</f>
        <v>26.08695652173913</v>
      </c>
      <c r="AU10" s="16">
        <f>AP10*100/AL10</f>
        <v>13.043478260869565</v>
      </c>
      <c r="AV10" s="35">
        <f>(5*AP10+4*AQ10+2*(AL10-AO10+AR10)+3*(AO10-AP10-AQ10-AR10))/AO10</f>
        <v>3.347826086956522</v>
      </c>
      <c r="AW10" s="79">
        <f>AL10</f>
        <v>23</v>
      </c>
      <c r="AX10" s="27">
        <v>23</v>
      </c>
      <c r="AY10" s="27">
        <v>2</v>
      </c>
      <c r="AZ10" s="27">
        <v>6</v>
      </c>
      <c r="BA10" s="27">
        <v>0</v>
      </c>
      <c r="BB10" s="83">
        <f>(AX10-BA10)*100/AX10</f>
        <v>100</v>
      </c>
      <c r="BC10" s="88">
        <f>(AZ10+AY10)*100/AX10</f>
        <v>34.78260869565217</v>
      </c>
      <c r="BD10" s="16">
        <f>AY10*100/AW10</f>
        <v>8.695652173913043</v>
      </c>
      <c r="BE10" s="35">
        <f>(5*AY10+4*AZ10+2*(AW10-AX10+BA10)+3*(AX10-AY10-AZ10-BA10))/AX10</f>
        <v>3.4347826086956523</v>
      </c>
      <c r="BF10" s="25" t="s">
        <v>55</v>
      </c>
    </row>
    <row r="11" spans="1:58" ht="12.75">
      <c r="A11" s="25" t="s">
        <v>60</v>
      </c>
      <c r="B11" s="26">
        <v>100</v>
      </c>
      <c r="C11" s="73">
        <v>65</v>
      </c>
      <c r="D11" s="26">
        <v>13</v>
      </c>
      <c r="E11" s="79">
        <f t="shared" si="2"/>
        <v>13</v>
      </c>
      <c r="F11" s="27">
        <v>0</v>
      </c>
      <c r="G11" s="27">
        <v>0</v>
      </c>
      <c r="H11" s="27">
        <v>13</v>
      </c>
      <c r="I11" s="27">
        <v>2</v>
      </c>
      <c r="J11" s="27">
        <v>6</v>
      </c>
      <c r="K11" s="27">
        <v>0</v>
      </c>
      <c r="L11" s="82">
        <f t="shared" si="3"/>
        <v>100</v>
      </c>
      <c r="M11" s="77">
        <f t="shared" si="4"/>
        <v>61.53846153846154</v>
      </c>
      <c r="N11" s="15">
        <f t="shared" si="5"/>
        <v>15.384615384615385</v>
      </c>
      <c r="O11" s="35">
        <f t="shared" si="6"/>
        <v>3.769230769230769</v>
      </c>
      <c r="P11" s="79">
        <f t="shared" si="7"/>
        <v>13</v>
      </c>
      <c r="Q11" s="27">
        <v>0</v>
      </c>
      <c r="R11" s="27">
        <v>0</v>
      </c>
      <c r="S11" s="27">
        <v>13</v>
      </c>
      <c r="T11" s="27">
        <v>3</v>
      </c>
      <c r="U11" s="27">
        <v>8</v>
      </c>
      <c r="V11" s="27">
        <v>0</v>
      </c>
      <c r="W11" s="82">
        <f t="shared" si="8"/>
        <v>100</v>
      </c>
      <c r="X11" s="86">
        <f t="shared" si="9"/>
        <v>84.61538461538461</v>
      </c>
      <c r="Y11" s="15">
        <f t="shared" si="10"/>
        <v>23.076923076923077</v>
      </c>
      <c r="Z11" s="35">
        <f t="shared" si="11"/>
        <v>4.076923076923077</v>
      </c>
      <c r="AA11" s="79">
        <f t="shared" si="12"/>
        <v>13</v>
      </c>
      <c r="AB11" s="27">
        <v>0</v>
      </c>
      <c r="AC11" s="27">
        <v>0</v>
      </c>
      <c r="AD11" s="27">
        <v>13</v>
      </c>
      <c r="AE11" s="27">
        <v>3</v>
      </c>
      <c r="AF11" s="27">
        <v>8</v>
      </c>
      <c r="AG11" s="27">
        <v>0</v>
      </c>
      <c r="AH11" s="82">
        <f t="shared" si="13"/>
        <v>100</v>
      </c>
      <c r="AI11" s="88">
        <f t="shared" si="14"/>
        <v>84.61538461538461</v>
      </c>
      <c r="AJ11" s="15">
        <f t="shared" si="15"/>
        <v>23.076923076923077</v>
      </c>
      <c r="AK11" s="35">
        <f t="shared" si="16"/>
        <v>4.076923076923077</v>
      </c>
      <c r="AL11" s="79">
        <f>AA11-AN11+AM11</f>
        <v>13</v>
      </c>
      <c r="AM11" s="27">
        <v>0</v>
      </c>
      <c r="AN11" s="27">
        <v>0</v>
      </c>
      <c r="AO11" s="27">
        <v>13</v>
      </c>
      <c r="AP11" s="27">
        <v>0</v>
      </c>
      <c r="AQ11" s="27">
        <v>8</v>
      </c>
      <c r="AR11" s="27">
        <v>0</v>
      </c>
      <c r="AS11" s="83">
        <f t="shared" si="17"/>
        <v>100</v>
      </c>
      <c r="AT11" s="88">
        <f t="shared" si="18"/>
        <v>61.53846153846154</v>
      </c>
      <c r="AU11" s="16">
        <f t="shared" si="19"/>
        <v>0</v>
      </c>
      <c r="AV11" s="35">
        <f t="shared" si="20"/>
        <v>3.6153846153846154</v>
      </c>
      <c r="AW11" s="79">
        <f t="shared" si="21"/>
        <v>13</v>
      </c>
      <c r="AX11" s="27">
        <v>13</v>
      </c>
      <c r="AY11" s="27">
        <v>3</v>
      </c>
      <c r="AZ11" s="27">
        <v>8</v>
      </c>
      <c r="BA11" s="27">
        <v>0</v>
      </c>
      <c r="BB11" s="83">
        <f t="shared" si="22"/>
        <v>100</v>
      </c>
      <c r="BC11" s="88">
        <f t="shared" si="23"/>
        <v>84.61538461538461</v>
      </c>
      <c r="BD11" s="16">
        <f t="shared" si="1"/>
        <v>23.076923076923077</v>
      </c>
      <c r="BE11" s="35">
        <f t="shared" si="24"/>
        <v>4.076923076923077</v>
      </c>
      <c r="BF11" s="25" t="s">
        <v>60</v>
      </c>
    </row>
    <row r="12" spans="1:58" ht="12.75">
      <c r="A12" s="25" t="s">
        <v>61</v>
      </c>
      <c r="B12" s="26">
        <v>96</v>
      </c>
      <c r="C12" s="73">
        <v>61</v>
      </c>
      <c r="D12" s="26">
        <v>12</v>
      </c>
      <c r="E12" s="79">
        <f t="shared" si="2"/>
        <v>12</v>
      </c>
      <c r="F12" s="27">
        <v>0</v>
      </c>
      <c r="G12" s="27">
        <v>0</v>
      </c>
      <c r="H12" s="27">
        <v>12</v>
      </c>
      <c r="I12" s="27">
        <v>2</v>
      </c>
      <c r="J12" s="27">
        <v>4</v>
      </c>
      <c r="K12" s="27">
        <v>0</v>
      </c>
      <c r="L12" s="82">
        <f t="shared" si="3"/>
        <v>100</v>
      </c>
      <c r="M12" s="77">
        <f t="shared" si="4"/>
        <v>50</v>
      </c>
      <c r="N12" s="15">
        <f t="shared" si="5"/>
        <v>16.666666666666668</v>
      </c>
      <c r="O12" s="35">
        <f t="shared" si="6"/>
        <v>3.6666666666666665</v>
      </c>
      <c r="P12" s="79">
        <f t="shared" si="7"/>
        <v>12</v>
      </c>
      <c r="Q12" s="27">
        <v>0</v>
      </c>
      <c r="R12" s="27">
        <v>0</v>
      </c>
      <c r="S12" s="27">
        <v>12</v>
      </c>
      <c r="T12" s="27">
        <v>1</v>
      </c>
      <c r="U12" s="27">
        <v>6</v>
      </c>
      <c r="V12" s="27">
        <v>0</v>
      </c>
      <c r="W12" s="82">
        <f t="shared" si="8"/>
        <v>100</v>
      </c>
      <c r="X12" s="86">
        <f t="shared" si="9"/>
        <v>58.333333333333336</v>
      </c>
      <c r="Y12" s="15">
        <f t="shared" si="10"/>
        <v>8.333333333333334</v>
      </c>
      <c r="Z12" s="35">
        <f t="shared" si="11"/>
        <v>3.6666666666666665</v>
      </c>
      <c r="AA12" s="79">
        <f t="shared" si="12"/>
        <v>12</v>
      </c>
      <c r="AB12" s="27">
        <v>0</v>
      </c>
      <c r="AC12" s="27">
        <v>0</v>
      </c>
      <c r="AD12" s="27">
        <v>12</v>
      </c>
      <c r="AE12" s="27">
        <v>2</v>
      </c>
      <c r="AF12" s="27">
        <v>8</v>
      </c>
      <c r="AG12" s="27">
        <v>0</v>
      </c>
      <c r="AH12" s="82">
        <f t="shared" si="13"/>
        <v>100</v>
      </c>
      <c r="AI12" s="88">
        <f t="shared" si="14"/>
        <v>83.33333333333333</v>
      </c>
      <c r="AJ12" s="15">
        <f t="shared" si="15"/>
        <v>16.666666666666668</v>
      </c>
      <c r="AK12" s="35">
        <f t="shared" si="16"/>
        <v>4</v>
      </c>
      <c r="AL12" s="79">
        <f t="shared" si="0"/>
        <v>12</v>
      </c>
      <c r="AM12" s="27">
        <v>0</v>
      </c>
      <c r="AN12" s="27">
        <v>0</v>
      </c>
      <c r="AO12" s="27">
        <v>12</v>
      </c>
      <c r="AP12" s="27">
        <v>1</v>
      </c>
      <c r="AQ12" s="27">
        <v>5</v>
      </c>
      <c r="AR12" s="27">
        <v>0</v>
      </c>
      <c r="AS12" s="83">
        <f t="shared" si="17"/>
        <v>100</v>
      </c>
      <c r="AT12" s="88">
        <f t="shared" si="18"/>
        <v>50</v>
      </c>
      <c r="AU12" s="16">
        <f t="shared" si="19"/>
        <v>8.333333333333334</v>
      </c>
      <c r="AV12" s="35">
        <f t="shared" si="20"/>
        <v>3.5833333333333335</v>
      </c>
      <c r="AW12" s="79">
        <f t="shared" si="21"/>
        <v>12</v>
      </c>
      <c r="AX12" s="27">
        <v>12</v>
      </c>
      <c r="AY12" s="27">
        <v>2</v>
      </c>
      <c r="AZ12" s="27">
        <v>6</v>
      </c>
      <c r="BA12" s="27">
        <v>0</v>
      </c>
      <c r="BB12" s="83">
        <f t="shared" si="22"/>
        <v>100</v>
      </c>
      <c r="BC12" s="88">
        <f t="shared" si="23"/>
        <v>66.66666666666667</v>
      </c>
      <c r="BD12" s="16">
        <f t="shared" si="1"/>
        <v>16.666666666666668</v>
      </c>
      <c r="BE12" s="35">
        <f t="shared" si="24"/>
        <v>3.8333333333333335</v>
      </c>
      <c r="BF12" s="25" t="s">
        <v>61</v>
      </c>
    </row>
    <row r="13" spans="1:58" ht="12.75">
      <c r="A13" s="25" t="s">
        <v>62</v>
      </c>
      <c r="B13" s="26">
        <v>100</v>
      </c>
      <c r="C13" s="73">
        <v>50</v>
      </c>
      <c r="D13" s="26">
        <v>12</v>
      </c>
      <c r="E13" s="79">
        <f t="shared" si="2"/>
        <v>12</v>
      </c>
      <c r="F13" s="27">
        <v>0</v>
      </c>
      <c r="G13" s="27">
        <v>0</v>
      </c>
      <c r="H13" s="27">
        <v>12</v>
      </c>
      <c r="I13" s="27">
        <v>1</v>
      </c>
      <c r="J13" s="27">
        <v>0</v>
      </c>
      <c r="K13" s="27">
        <v>2</v>
      </c>
      <c r="L13" s="82">
        <f t="shared" si="3"/>
        <v>83.33333333333333</v>
      </c>
      <c r="M13" s="77">
        <f t="shared" si="4"/>
        <v>8.333333333333334</v>
      </c>
      <c r="N13" s="15">
        <f t="shared" si="5"/>
        <v>8.333333333333334</v>
      </c>
      <c r="O13" s="35">
        <f t="shared" si="6"/>
        <v>3</v>
      </c>
      <c r="P13" s="79">
        <f t="shared" si="7"/>
        <v>11</v>
      </c>
      <c r="Q13" s="27">
        <v>0</v>
      </c>
      <c r="R13" s="27">
        <v>1</v>
      </c>
      <c r="S13" s="27">
        <v>11</v>
      </c>
      <c r="T13" s="27">
        <v>0</v>
      </c>
      <c r="U13" s="27">
        <v>6</v>
      </c>
      <c r="V13" s="27">
        <v>0</v>
      </c>
      <c r="W13" s="82">
        <f t="shared" si="8"/>
        <v>100</v>
      </c>
      <c r="X13" s="86">
        <f t="shared" si="9"/>
        <v>54.54545454545455</v>
      </c>
      <c r="Y13" s="15">
        <f t="shared" si="10"/>
        <v>0</v>
      </c>
      <c r="Z13" s="35">
        <f t="shared" si="11"/>
        <v>3.5454545454545454</v>
      </c>
      <c r="AA13" s="79">
        <f t="shared" si="12"/>
        <v>11</v>
      </c>
      <c r="AB13" s="27">
        <v>0</v>
      </c>
      <c r="AC13" s="27">
        <v>0</v>
      </c>
      <c r="AD13" s="27">
        <v>11</v>
      </c>
      <c r="AE13" s="27">
        <v>1</v>
      </c>
      <c r="AF13" s="27">
        <v>4</v>
      </c>
      <c r="AG13" s="27">
        <v>0</v>
      </c>
      <c r="AH13" s="82">
        <f t="shared" si="13"/>
        <v>100</v>
      </c>
      <c r="AI13" s="88">
        <f t="shared" si="14"/>
        <v>45.45454545454545</v>
      </c>
      <c r="AJ13" s="15">
        <f t="shared" si="15"/>
        <v>9.090909090909092</v>
      </c>
      <c r="AK13" s="35">
        <f t="shared" si="16"/>
        <v>3.5454545454545454</v>
      </c>
      <c r="AL13" s="79">
        <f t="shared" si="0"/>
        <v>11</v>
      </c>
      <c r="AM13" s="27">
        <v>0</v>
      </c>
      <c r="AN13" s="27">
        <v>0</v>
      </c>
      <c r="AO13" s="27">
        <v>11</v>
      </c>
      <c r="AP13" s="27">
        <v>0</v>
      </c>
      <c r="AQ13" s="27">
        <v>2</v>
      </c>
      <c r="AR13" s="27">
        <v>3</v>
      </c>
      <c r="AS13" s="83">
        <f t="shared" si="17"/>
        <v>72.72727272727273</v>
      </c>
      <c r="AT13" s="88">
        <f t="shared" si="18"/>
        <v>18.181818181818183</v>
      </c>
      <c r="AU13" s="16">
        <f t="shared" si="19"/>
        <v>0</v>
      </c>
      <c r="AV13" s="35">
        <f t="shared" si="20"/>
        <v>2.909090909090909</v>
      </c>
      <c r="AW13" s="79">
        <f t="shared" si="21"/>
        <v>11</v>
      </c>
      <c r="AX13" s="27">
        <v>11</v>
      </c>
      <c r="AY13" s="27">
        <v>1</v>
      </c>
      <c r="AZ13" s="27">
        <v>2</v>
      </c>
      <c r="BA13" s="27">
        <v>0</v>
      </c>
      <c r="BB13" s="83">
        <f t="shared" si="22"/>
        <v>100</v>
      </c>
      <c r="BC13" s="88">
        <f t="shared" si="23"/>
        <v>27.272727272727273</v>
      </c>
      <c r="BD13" s="16">
        <f t="shared" si="1"/>
        <v>9.090909090909092</v>
      </c>
      <c r="BE13" s="35">
        <f t="shared" si="24"/>
        <v>3.3636363636363638</v>
      </c>
      <c r="BF13" s="25" t="s">
        <v>62</v>
      </c>
    </row>
    <row r="14" spans="1:60" ht="12.75">
      <c r="A14" s="25" t="s">
        <v>63</v>
      </c>
      <c r="B14" s="26">
        <v>100</v>
      </c>
      <c r="C14" s="73">
        <v>93</v>
      </c>
      <c r="D14" s="26">
        <v>14</v>
      </c>
      <c r="E14" s="79">
        <f t="shared" si="2"/>
        <v>14</v>
      </c>
      <c r="F14" s="27">
        <v>0</v>
      </c>
      <c r="G14" s="27">
        <v>0</v>
      </c>
      <c r="H14" s="27">
        <v>14</v>
      </c>
      <c r="I14" s="27">
        <v>1</v>
      </c>
      <c r="J14" s="27">
        <v>9</v>
      </c>
      <c r="K14" s="27">
        <v>0</v>
      </c>
      <c r="L14" s="82">
        <f t="shared" si="3"/>
        <v>100</v>
      </c>
      <c r="M14" s="77">
        <f t="shared" si="4"/>
        <v>71.42857142857143</v>
      </c>
      <c r="N14" s="15">
        <f t="shared" si="5"/>
        <v>7.142857142857143</v>
      </c>
      <c r="O14" s="35">
        <f t="shared" si="6"/>
        <v>3.7857142857142856</v>
      </c>
      <c r="P14" s="79">
        <f t="shared" si="7"/>
        <v>14</v>
      </c>
      <c r="Q14" s="27">
        <v>0</v>
      </c>
      <c r="R14" s="27">
        <v>0</v>
      </c>
      <c r="S14" s="27">
        <v>14</v>
      </c>
      <c r="T14" s="27">
        <v>4</v>
      </c>
      <c r="U14" s="27">
        <v>9</v>
      </c>
      <c r="V14" s="27">
        <v>0</v>
      </c>
      <c r="W14" s="82">
        <f t="shared" si="8"/>
        <v>100</v>
      </c>
      <c r="X14" s="86">
        <f t="shared" si="9"/>
        <v>92.85714285714286</v>
      </c>
      <c r="Y14" s="15">
        <f t="shared" si="10"/>
        <v>28.571428571428573</v>
      </c>
      <c r="Z14" s="35">
        <f t="shared" si="11"/>
        <v>4.214285714285714</v>
      </c>
      <c r="AA14" s="79">
        <f t="shared" si="12"/>
        <v>14</v>
      </c>
      <c r="AB14" s="27">
        <v>0</v>
      </c>
      <c r="AC14" s="27">
        <v>0</v>
      </c>
      <c r="AD14" s="27">
        <v>14</v>
      </c>
      <c r="AE14" s="27">
        <v>2</v>
      </c>
      <c r="AF14" s="27">
        <v>4</v>
      </c>
      <c r="AG14" s="27">
        <v>1</v>
      </c>
      <c r="AH14" s="82">
        <f t="shared" si="13"/>
        <v>92.85714285714286</v>
      </c>
      <c r="AI14" s="88">
        <f t="shared" si="14"/>
        <v>42.857142857142854</v>
      </c>
      <c r="AJ14" s="15">
        <f t="shared" si="15"/>
        <v>14.285714285714286</v>
      </c>
      <c r="AK14" s="35">
        <f t="shared" si="16"/>
        <v>3.5</v>
      </c>
      <c r="AL14" s="79">
        <f t="shared" si="0"/>
        <v>14</v>
      </c>
      <c r="AM14" s="27">
        <v>0</v>
      </c>
      <c r="AN14" s="27">
        <v>0</v>
      </c>
      <c r="AO14" s="27">
        <v>14</v>
      </c>
      <c r="AP14" s="27">
        <v>1</v>
      </c>
      <c r="AQ14" s="27">
        <v>8</v>
      </c>
      <c r="AR14" s="27">
        <v>0</v>
      </c>
      <c r="AS14" s="83">
        <f t="shared" si="17"/>
        <v>100</v>
      </c>
      <c r="AT14" s="88">
        <f t="shared" si="18"/>
        <v>64.28571428571429</v>
      </c>
      <c r="AU14" s="16">
        <f t="shared" si="19"/>
        <v>7.142857142857143</v>
      </c>
      <c r="AV14" s="35">
        <f t="shared" si="20"/>
        <v>3.7142857142857144</v>
      </c>
      <c r="AW14" s="79">
        <f t="shared" si="21"/>
        <v>14</v>
      </c>
      <c r="AX14" s="27">
        <v>14</v>
      </c>
      <c r="AY14" s="27">
        <v>2</v>
      </c>
      <c r="AZ14" s="27">
        <v>9</v>
      </c>
      <c r="BA14" s="27">
        <v>0</v>
      </c>
      <c r="BB14" s="83">
        <f t="shared" si="22"/>
        <v>100</v>
      </c>
      <c r="BC14" s="88">
        <f t="shared" si="23"/>
        <v>78.57142857142857</v>
      </c>
      <c r="BD14" s="16">
        <f t="shared" si="1"/>
        <v>14.285714285714286</v>
      </c>
      <c r="BE14" s="35">
        <f t="shared" si="24"/>
        <v>3.9285714285714284</v>
      </c>
      <c r="BF14" s="25" t="s">
        <v>63</v>
      </c>
      <c r="BH14" t="s">
        <v>129</v>
      </c>
    </row>
    <row r="15" spans="1:58" ht="12.75">
      <c r="A15" s="25" t="s">
        <v>64</v>
      </c>
      <c r="B15" s="26">
        <v>100</v>
      </c>
      <c r="C15" s="73">
        <v>43</v>
      </c>
      <c r="D15" s="26">
        <v>13</v>
      </c>
      <c r="E15" s="79">
        <v>12</v>
      </c>
      <c r="F15" s="27">
        <v>0</v>
      </c>
      <c r="G15" s="27">
        <v>0</v>
      </c>
      <c r="H15" s="27">
        <v>12</v>
      </c>
      <c r="I15" s="27">
        <v>0</v>
      </c>
      <c r="J15" s="27">
        <v>3</v>
      </c>
      <c r="K15" s="27">
        <v>2</v>
      </c>
      <c r="L15" s="82">
        <f t="shared" si="3"/>
        <v>83.33333333333333</v>
      </c>
      <c r="M15" s="77">
        <f t="shared" si="4"/>
        <v>25</v>
      </c>
      <c r="N15" s="15">
        <f t="shared" si="5"/>
        <v>0</v>
      </c>
      <c r="O15" s="35">
        <f t="shared" si="6"/>
        <v>3.0833333333333335</v>
      </c>
      <c r="P15" s="79">
        <f t="shared" si="7"/>
        <v>12</v>
      </c>
      <c r="Q15" s="27">
        <v>0</v>
      </c>
      <c r="R15" s="27">
        <v>0</v>
      </c>
      <c r="S15" s="27">
        <v>12</v>
      </c>
      <c r="T15" s="27">
        <v>0</v>
      </c>
      <c r="U15" s="27">
        <v>6</v>
      </c>
      <c r="V15" s="27">
        <v>0</v>
      </c>
      <c r="W15" s="82">
        <f t="shared" si="8"/>
        <v>100</v>
      </c>
      <c r="X15" s="86">
        <f t="shared" si="9"/>
        <v>50</v>
      </c>
      <c r="Y15" s="15">
        <f t="shared" si="10"/>
        <v>0</v>
      </c>
      <c r="Z15" s="35">
        <f t="shared" si="11"/>
        <v>3.5</v>
      </c>
      <c r="AA15" s="79">
        <f t="shared" si="12"/>
        <v>11</v>
      </c>
      <c r="AB15" s="27">
        <v>0</v>
      </c>
      <c r="AC15" s="27">
        <v>1</v>
      </c>
      <c r="AD15" s="27">
        <v>11</v>
      </c>
      <c r="AE15" s="27">
        <v>0</v>
      </c>
      <c r="AF15" s="27">
        <v>6</v>
      </c>
      <c r="AG15" s="27">
        <v>1</v>
      </c>
      <c r="AH15" s="82">
        <f>(AD15-AG15)*100/AD15</f>
        <v>90.9090909090909</v>
      </c>
      <c r="AI15" s="88">
        <f t="shared" si="14"/>
        <v>54.54545454545455</v>
      </c>
      <c r="AJ15" s="15">
        <f t="shared" si="15"/>
        <v>0</v>
      </c>
      <c r="AK15" s="35">
        <f t="shared" si="16"/>
        <v>3.4545454545454546</v>
      </c>
      <c r="AL15" s="79">
        <f t="shared" si="0"/>
        <v>11</v>
      </c>
      <c r="AM15" s="27">
        <v>0</v>
      </c>
      <c r="AN15" s="27">
        <v>0</v>
      </c>
      <c r="AO15" s="27">
        <v>11</v>
      </c>
      <c r="AP15" s="27">
        <v>0</v>
      </c>
      <c r="AQ15" s="27">
        <v>4</v>
      </c>
      <c r="AR15" s="27">
        <v>0</v>
      </c>
      <c r="AS15" s="83">
        <f t="shared" si="17"/>
        <v>100</v>
      </c>
      <c r="AT15" s="88">
        <f t="shared" si="18"/>
        <v>36.36363636363637</v>
      </c>
      <c r="AU15" s="16">
        <f t="shared" si="19"/>
        <v>0</v>
      </c>
      <c r="AV15" s="35">
        <f t="shared" si="20"/>
        <v>3.3636363636363638</v>
      </c>
      <c r="AW15" s="79">
        <f t="shared" si="21"/>
        <v>11</v>
      </c>
      <c r="AX15" s="27">
        <v>11</v>
      </c>
      <c r="AY15" s="27">
        <v>0</v>
      </c>
      <c r="AZ15" s="27">
        <v>6</v>
      </c>
      <c r="BA15" s="27">
        <v>0</v>
      </c>
      <c r="BB15" s="83">
        <f t="shared" si="22"/>
        <v>100</v>
      </c>
      <c r="BC15" s="88">
        <f t="shared" si="23"/>
        <v>54.54545454545455</v>
      </c>
      <c r="BD15" s="16">
        <f t="shared" si="1"/>
        <v>0</v>
      </c>
      <c r="BE15" s="35">
        <f t="shared" si="24"/>
        <v>3.5454545454545454</v>
      </c>
      <c r="BF15" s="25" t="s">
        <v>64</v>
      </c>
    </row>
    <row r="16" spans="1:58" ht="12.75">
      <c r="A16" s="25" t="s">
        <v>86</v>
      </c>
      <c r="B16" s="26"/>
      <c r="C16" s="26"/>
      <c r="D16" s="26">
        <v>12</v>
      </c>
      <c r="E16" s="79">
        <f t="shared" si="2"/>
        <v>12</v>
      </c>
      <c r="F16" s="27"/>
      <c r="G16" s="27"/>
      <c r="H16" s="27"/>
      <c r="I16" s="27"/>
      <c r="J16" s="27"/>
      <c r="K16" s="27"/>
      <c r="L16" s="82"/>
      <c r="M16" s="77"/>
      <c r="N16" s="15"/>
      <c r="O16" s="35"/>
      <c r="P16" s="79">
        <f t="shared" si="7"/>
        <v>12</v>
      </c>
      <c r="Q16" s="27">
        <v>0</v>
      </c>
      <c r="R16" s="27">
        <v>0</v>
      </c>
      <c r="S16" s="27">
        <v>12</v>
      </c>
      <c r="T16" s="27">
        <v>3</v>
      </c>
      <c r="U16" s="27">
        <v>6</v>
      </c>
      <c r="V16" s="27">
        <v>0</v>
      </c>
      <c r="W16" s="82">
        <f t="shared" si="8"/>
        <v>100</v>
      </c>
      <c r="X16" s="86">
        <f t="shared" si="9"/>
        <v>75</v>
      </c>
      <c r="Y16" s="15">
        <f t="shared" si="10"/>
        <v>25</v>
      </c>
      <c r="Z16" s="35">
        <f t="shared" si="11"/>
        <v>4</v>
      </c>
      <c r="AA16" s="79">
        <f t="shared" si="12"/>
        <v>12</v>
      </c>
      <c r="AB16" s="27"/>
      <c r="AC16" s="27"/>
      <c r="AD16" s="27"/>
      <c r="AE16" s="27"/>
      <c r="AF16" s="27"/>
      <c r="AG16" s="27"/>
      <c r="AH16" s="82"/>
      <c r="AI16" s="88"/>
      <c r="AJ16" s="15"/>
      <c r="AK16" s="35"/>
      <c r="AL16" s="79">
        <f t="shared" si="0"/>
        <v>12</v>
      </c>
      <c r="AM16" s="27">
        <v>0</v>
      </c>
      <c r="AN16" s="27">
        <v>0</v>
      </c>
      <c r="AO16" s="27">
        <v>12</v>
      </c>
      <c r="AP16" s="27">
        <v>1</v>
      </c>
      <c r="AQ16" s="27">
        <v>8</v>
      </c>
      <c r="AR16" s="27">
        <v>0</v>
      </c>
      <c r="AS16" s="83">
        <f t="shared" si="17"/>
        <v>100</v>
      </c>
      <c r="AT16" s="88">
        <f t="shared" si="18"/>
        <v>75</v>
      </c>
      <c r="AU16" s="16">
        <f t="shared" si="19"/>
        <v>8.333333333333334</v>
      </c>
      <c r="AV16" s="35">
        <f t="shared" si="20"/>
        <v>3.8333333333333335</v>
      </c>
      <c r="AW16" s="79">
        <f t="shared" si="21"/>
        <v>12</v>
      </c>
      <c r="AX16" s="27">
        <v>12</v>
      </c>
      <c r="AY16" s="27">
        <v>3</v>
      </c>
      <c r="AZ16" s="27">
        <v>5</v>
      </c>
      <c r="BA16" s="27">
        <v>0</v>
      </c>
      <c r="BB16" s="83">
        <f t="shared" si="22"/>
        <v>100</v>
      </c>
      <c r="BC16" s="88">
        <f t="shared" si="23"/>
        <v>66.66666666666667</v>
      </c>
      <c r="BD16" s="16">
        <f t="shared" si="1"/>
        <v>25</v>
      </c>
      <c r="BE16" s="35">
        <f t="shared" si="24"/>
        <v>3.9166666666666665</v>
      </c>
      <c r="BF16" s="25" t="s">
        <v>86</v>
      </c>
    </row>
    <row r="17" spans="1:58" ht="12.75">
      <c r="A17" s="25" t="s">
        <v>67</v>
      </c>
      <c r="B17" s="26">
        <v>100</v>
      </c>
      <c r="C17" s="26">
        <v>21</v>
      </c>
      <c r="D17" s="26">
        <v>13</v>
      </c>
      <c r="E17" s="79">
        <f t="shared" si="2"/>
        <v>13</v>
      </c>
      <c r="F17" s="27"/>
      <c r="G17" s="27"/>
      <c r="H17" s="27"/>
      <c r="I17" s="27"/>
      <c r="J17" s="27"/>
      <c r="K17" s="27"/>
      <c r="L17" s="82"/>
      <c r="M17" s="77"/>
      <c r="N17" s="15"/>
      <c r="O17" s="35"/>
      <c r="P17" s="79">
        <f t="shared" si="7"/>
        <v>13</v>
      </c>
      <c r="Q17" s="27">
        <v>0</v>
      </c>
      <c r="R17" s="27">
        <v>0</v>
      </c>
      <c r="S17" s="27">
        <v>13</v>
      </c>
      <c r="T17" s="27">
        <v>0</v>
      </c>
      <c r="U17" s="27">
        <v>12</v>
      </c>
      <c r="V17" s="27">
        <v>0</v>
      </c>
      <c r="W17" s="82">
        <f t="shared" si="8"/>
        <v>100</v>
      </c>
      <c r="X17" s="86">
        <f t="shared" si="9"/>
        <v>92.3076923076923</v>
      </c>
      <c r="Y17" s="15">
        <f t="shared" si="10"/>
        <v>0</v>
      </c>
      <c r="Z17" s="35">
        <f t="shared" si="11"/>
        <v>3.923076923076923</v>
      </c>
      <c r="AA17" s="79">
        <f t="shared" si="12"/>
        <v>13</v>
      </c>
      <c r="AB17" s="27"/>
      <c r="AC17" s="27"/>
      <c r="AD17" s="27"/>
      <c r="AE17" s="27"/>
      <c r="AF17" s="27"/>
      <c r="AG17" s="27"/>
      <c r="AH17" s="82"/>
      <c r="AI17" s="88"/>
      <c r="AJ17" s="15"/>
      <c r="AK17" s="35"/>
      <c r="AL17" s="79">
        <f t="shared" si="0"/>
        <v>13</v>
      </c>
      <c r="AM17" s="27">
        <v>0</v>
      </c>
      <c r="AN17" s="27">
        <v>0</v>
      </c>
      <c r="AO17" s="27">
        <v>13</v>
      </c>
      <c r="AP17" s="27">
        <v>1</v>
      </c>
      <c r="AQ17" s="27">
        <v>12</v>
      </c>
      <c r="AR17" s="27">
        <v>0</v>
      </c>
      <c r="AS17" s="83">
        <f t="shared" si="17"/>
        <v>100</v>
      </c>
      <c r="AT17" s="88">
        <f t="shared" si="18"/>
        <v>100</v>
      </c>
      <c r="AU17" s="16">
        <f t="shared" si="19"/>
        <v>7.6923076923076925</v>
      </c>
      <c r="AV17" s="35">
        <f t="shared" si="20"/>
        <v>4.076923076923077</v>
      </c>
      <c r="AW17" s="79">
        <f t="shared" si="21"/>
        <v>13</v>
      </c>
      <c r="AX17" s="27">
        <v>13</v>
      </c>
      <c r="AY17" s="27">
        <v>1</v>
      </c>
      <c r="AZ17" s="27">
        <v>12</v>
      </c>
      <c r="BA17" s="27">
        <v>0</v>
      </c>
      <c r="BB17" s="83">
        <f t="shared" si="22"/>
        <v>100</v>
      </c>
      <c r="BC17" s="88">
        <f t="shared" si="23"/>
        <v>100</v>
      </c>
      <c r="BD17" s="16">
        <f t="shared" si="1"/>
        <v>7.6923076923076925</v>
      </c>
      <c r="BE17" s="35">
        <f t="shared" si="24"/>
        <v>4.076923076923077</v>
      </c>
      <c r="BF17" s="25" t="s">
        <v>67</v>
      </c>
    </row>
    <row r="18" spans="1:58" ht="12.75">
      <c r="A18" s="25" t="s">
        <v>68</v>
      </c>
      <c r="B18" s="26">
        <v>100</v>
      </c>
      <c r="C18" s="26">
        <v>75</v>
      </c>
      <c r="D18" s="26">
        <v>10</v>
      </c>
      <c r="E18" s="79">
        <f t="shared" si="2"/>
        <v>10</v>
      </c>
      <c r="F18" s="27"/>
      <c r="G18" s="27"/>
      <c r="H18" s="27"/>
      <c r="I18" s="27"/>
      <c r="J18" s="27"/>
      <c r="K18" s="27"/>
      <c r="L18" s="82"/>
      <c r="M18" s="77"/>
      <c r="N18" s="15"/>
      <c r="O18" s="35"/>
      <c r="P18" s="79">
        <f t="shared" si="7"/>
        <v>10</v>
      </c>
      <c r="Q18" s="27">
        <v>0</v>
      </c>
      <c r="R18" s="27">
        <v>0</v>
      </c>
      <c r="S18" s="27">
        <v>10</v>
      </c>
      <c r="T18" s="27">
        <v>1</v>
      </c>
      <c r="U18" s="27">
        <v>6</v>
      </c>
      <c r="V18" s="27">
        <v>0</v>
      </c>
      <c r="W18" s="82">
        <f t="shared" si="8"/>
        <v>100</v>
      </c>
      <c r="X18" s="86">
        <f t="shared" si="9"/>
        <v>70</v>
      </c>
      <c r="Y18" s="15">
        <f t="shared" si="10"/>
        <v>10</v>
      </c>
      <c r="Z18" s="35">
        <f t="shared" si="11"/>
        <v>3.8</v>
      </c>
      <c r="AA18" s="79">
        <f t="shared" si="12"/>
        <v>10</v>
      </c>
      <c r="AB18" s="27"/>
      <c r="AC18" s="27"/>
      <c r="AD18" s="27"/>
      <c r="AE18" s="27"/>
      <c r="AF18" s="27"/>
      <c r="AG18" s="27"/>
      <c r="AH18" s="82"/>
      <c r="AI18" s="88"/>
      <c r="AJ18" s="15"/>
      <c r="AK18" s="35"/>
      <c r="AL18" s="79">
        <f t="shared" si="0"/>
        <v>10</v>
      </c>
      <c r="AM18" s="27">
        <v>0</v>
      </c>
      <c r="AN18" s="27">
        <v>0</v>
      </c>
      <c r="AO18" s="27">
        <v>10</v>
      </c>
      <c r="AP18" s="27">
        <v>2</v>
      </c>
      <c r="AQ18" s="27">
        <v>7</v>
      </c>
      <c r="AR18" s="27">
        <v>0</v>
      </c>
      <c r="AS18" s="83">
        <f t="shared" si="17"/>
        <v>100</v>
      </c>
      <c r="AT18" s="88">
        <f t="shared" si="18"/>
        <v>90</v>
      </c>
      <c r="AU18" s="16">
        <f t="shared" si="19"/>
        <v>20</v>
      </c>
      <c r="AV18" s="35">
        <f t="shared" si="20"/>
        <v>4.1</v>
      </c>
      <c r="AW18" s="79">
        <f t="shared" si="21"/>
        <v>10</v>
      </c>
      <c r="AX18" s="27">
        <v>10</v>
      </c>
      <c r="AY18" s="27">
        <v>2</v>
      </c>
      <c r="AZ18" s="27">
        <v>7</v>
      </c>
      <c r="BA18" s="27">
        <v>0</v>
      </c>
      <c r="BB18" s="83">
        <f t="shared" si="22"/>
        <v>100</v>
      </c>
      <c r="BC18" s="88">
        <f t="shared" si="23"/>
        <v>90</v>
      </c>
      <c r="BD18" s="16">
        <f t="shared" si="1"/>
        <v>20</v>
      </c>
      <c r="BE18" s="35">
        <f t="shared" si="24"/>
        <v>4.1</v>
      </c>
      <c r="BF18" s="25" t="s">
        <v>68</v>
      </c>
    </row>
    <row r="19" spans="1:58" ht="12.7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3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18"/>
      <c r="BF19" s="92"/>
    </row>
    <row r="20" spans="1:58" ht="12.75">
      <c r="A20" s="37" t="s">
        <v>50</v>
      </c>
      <c r="B20" s="27">
        <f>AVERAGE(B5:B18)</f>
        <v>99.6</v>
      </c>
      <c r="C20" s="27">
        <f>AVERAGE(C9:C18)</f>
        <v>58.666666666666664</v>
      </c>
      <c r="D20" s="27">
        <f aca="true" t="shared" si="25" ref="D20:K20">SUM(D5:D18)</f>
        <v>249</v>
      </c>
      <c r="E20" s="79">
        <f t="shared" si="25"/>
        <v>245</v>
      </c>
      <c r="F20" s="27">
        <f t="shared" si="25"/>
        <v>1</v>
      </c>
      <c r="G20" s="27">
        <f t="shared" si="25"/>
        <v>4</v>
      </c>
      <c r="H20" s="27">
        <f t="shared" si="25"/>
        <v>210</v>
      </c>
      <c r="I20" s="27">
        <f t="shared" si="25"/>
        <v>15</v>
      </c>
      <c r="J20" s="27">
        <f t="shared" si="25"/>
        <v>93</v>
      </c>
      <c r="K20" s="27">
        <f t="shared" si="25"/>
        <v>12</v>
      </c>
      <c r="L20" s="83">
        <f>AVERAGE(L5:L18)</f>
        <v>94.07792207792208</v>
      </c>
      <c r="M20" s="85">
        <f>AVERAGE(M5:M18)</f>
        <v>49.638482729391825</v>
      </c>
      <c r="N20" s="15">
        <f>I20*100/SUM(D5:D18)</f>
        <v>6.024096385542169</v>
      </c>
      <c r="O20" s="35">
        <f>AVERAGE(O5:O18)</f>
        <v>3.5140642690642694</v>
      </c>
      <c r="P20" s="79">
        <f aca="true" t="shared" si="26" ref="P20:V20">SUM(P5:P18)</f>
        <v>242</v>
      </c>
      <c r="Q20" s="27">
        <f t="shared" si="26"/>
        <v>0</v>
      </c>
      <c r="R20" s="27">
        <f t="shared" si="26"/>
        <v>3</v>
      </c>
      <c r="S20" s="27">
        <f t="shared" si="26"/>
        <v>242</v>
      </c>
      <c r="T20" s="27">
        <f t="shared" si="26"/>
        <v>30</v>
      </c>
      <c r="U20" s="27">
        <f t="shared" si="26"/>
        <v>109</v>
      </c>
      <c r="V20" s="27">
        <f t="shared" si="26"/>
        <v>5</v>
      </c>
      <c r="W20" s="84">
        <f>AVERAGE(W5:W18)</f>
        <v>98.578231292517</v>
      </c>
      <c r="X20" s="87">
        <f>AVERAGE(X5:X18)</f>
        <v>61.875457875457876</v>
      </c>
      <c r="Y20" s="15">
        <f>T20*100/P20</f>
        <v>12.396694214876034</v>
      </c>
      <c r="Z20" s="35">
        <f>AVERAGE(Z5:Z18)</f>
        <v>3.725788497217068</v>
      </c>
      <c r="AA20" s="79">
        <f aca="true" t="shared" si="27" ref="AA20:AG20">SUM(AA5:AA18)</f>
        <v>242</v>
      </c>
      <c r="AB20" s="27">
        <f t="shared" si="27"/>
        <v>2</v>
      </c>
      <c r="AC20" s="27">
        <f t="shared" si="27"/>
        <v>2</v>
      </c>
      <c r="AD20" s="27">
        <f t="shared" si="27"/>
        <v>207</v>
      </c>
      <c r="AE20" s="27">
        <f t="shared" si="27"/>
        <v>27</v>
      </c>
      <c r="AF20" s="27">
        <f t="shared" si="27"/>
        <v>101</v>
      </c>
      <c r="AG20" s="27">
        <f t="shared" si="27"/>
        <v>6</v>
      </c>
      <c r="AH20" s="83">
        <f>AVERAGE(AH5:AH15)</f>
        <v>97.05450609996065</v>
      </c>
      <c r="AI20" s="88">
        <f>AVERAGE(AI5:AI15)</f>
        <v>62.17527400136096</v>
      </c>
      <c r="AJ20" s="15">
        <f>AE20*100/SUM(AD5:AD15)</f>
        <v>13.043478260869565</v>
      </c>
      <c r="AK20" s="35">
        <f>AVERAGE(AK5:AK15)</f>
        <v>3.7208448797579234</v>
      </c>
      <c r="AL20" s="79">
        <f aca="true" t="shared" si="28" ref="AL20:AR20">SUM(AL5:AL18)</f>
        <v>239</v>
      </c>
      <c r="AM20" s="27">
        <f t="shared" si="28"/>
        <v>0</v>
      </c>
      <c r="AN20" s="27">
        <f t="shared" si="28"/>
        <v>3</v>
      </c>
      <c r="AO20" s="27">
        <f t="shared" si="28"/>
        <v>239</v>
      </c>
      <c r="AP20" s="27">
        <f t="shared" si="28"/>
        <v>26</v>
      </c>
      <c r="AQ20" s="27">
        <f t="shared" si="28"/>
        <v>119</v>
      </c>
      <c r="AR20" s="27">
        <f t="shared" si="28"/>
        <v>7</v>
      </c>
      <c r="AS20" s="83">
        <f>AVERAGE(AS5:AS18)</f>
        <v>96.91485843349197</v>
      </c>
      <c r="AT20" s="88">
        <f>AVERAGE(AT5:AT18)</f>
        <v>60.979583046353234</v>
      </c>
      <c r="AU20" s="15">
        <f>AP20*100/AL20</f>
        <v>10.878661087866108</v>
      </c>
      <c r="AV20" s="35">
        <f>AVERAGE(AV5:AV18)</f>
        <v>3.675556865494755</v>
      </c>
      <c r="AW20" s="79">
        <f>SUM(AW5:AW18)</f>
        <v>239</v>
      </c>
      <c r="AX20" s="27">
        <f>SUM(AX5:AX18)</f>
        <v>238</v>
      </c>
      <c r="AY20" s="27">
        <f>SUM(AY5:AY18)</f>
        <v>33</v>
      </c>
      <c r="AZ20" s="27">
        <f>SUM(AZ5:AZ18)</f>
        <v>124</v>
      </c>
      <c r="BA20" s="27">
        <f>SUM(BA5:BA18)</f>
        <v>0</v>
      </c>
      <c r="BB20" s="83">
        <f>AVERAGE(BB5:BB18)</f>
        <v>100</v>
      </c>
      <c r="BC20" s="88">
        <f>AVERAGE(BC5:BC18)</f>
        <v>67.47601621980503</v>
      </c>
      <c r="BD20" s="15">
        <f>AY20*100/AW20</f>
        <v>13.807531380753138</v>
      </c>
      <c r="BE20" s="35">
        <f>AVERAGE(BE5:BE18)</f>
        <v>3.8200365628160666</v>
      </c>
      <c r="BF20" s="37" t="s">
        <v>50</v>
      </c>
    </row>
  </sheetData>
  <sheetProtection/>
  <mergeCells count="9">
    <mergeCell ref="AL3:AU3"/>
    <mergeCell ref="AW3:BD3"/>
    <mergeCell ref="BF3:BF4"/>
    <mergeCell ref="A3:A4"/>
    <mergeCell ref="B3:C3"/>
    <mergeCell ref="D3:D4"/>
    <mergeCell ref="E3:N3"/>
    <mergeCell ref="P3:Y3"/>
    <mergeCell ref="AA3:AJ3"/>
  </mergeCells>
  <printOptions/>
  <pageMargins left="0.7" right="0.7" top="0.75" bottom="0.75" header="0.3" footer="0.3"/>
  <pageSetup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28"/>
  <sheetViews>
    <sheetView tabSelected="1" zoomScalePageLayoutView="0" workbookViewId="0" topLeftCell="T4">
      <selection activeCell="BC28" sqref="BC28"/>
    </sheetView>
  </sheetViews>
  <sheetFormatPr defaultColWidth="9.00390625" defaultRowHeight="12.75"/>
  <cols>
    <col min="1" max="5" width="5.125" style="0" customWidth="1"/>
    <col min="6" max="11" width="5.00390625" style="0" customWidth="1"/>
    <col min="12" max="12" width="4.00390625" style="0" customWidth="1"/>
    <col min="13" max="13" width="5.00390625" style="0" customWidth="1"/>
    <col min="14" max="14" width="4.75390625" style="0" customWidth="1"/>
    <col min="15" max="15" width="3.625" style="0" customWidth="1"/>
    <col min="16" max="16" width="4.375" style="0" customWidth="1"/>
    <col min="17" max="22" width="4.125" style="0" customWidth="1"/>
    <col min="23" max="23" width="5.75390625" style="0" customWidth="1"/>
    <col min="24" max="24" width="4.875" style="0" customWidth="1"/>
    <col min="25" max="26" width="4.125" style="0" customWidth="1"/>
    <col min="27" max="27" width="4.25390625" style="0" customWidth="1"/>
    <col min="28" max="42" width="4.625" style="0" customWidth="1"/>
    <col min="43" max="45" width="4.375" style="0" customWidth="1"/>
    <col min="46" max="58" width="5.00390625" style="0" customWidth="1"/>
  </cols>
  <sheetData>
    <row r="1" spans="1:12" ht="15.75">
      <c r="A1" s="4"/>
      <c r="B1" s="21" t="s">
        <v>51</v>
      </c>
      <c r="J1" s="4" t="s">
        <v>132</v>
      </c>
      <c r="K1" s="3"/>
      <c r="L1" s="3"/>
    </row>
    <row r="2" spans="1:2" ht="12.75">
      <c r="A2" s="3" t="s">
        <v>40</v>
      </c>
      <c r="B2" s="20" t="s">
        <v>52</v>
      </c>
    </row>
    <row r="3" spans="1:58" ht="32.25" customHeight="1">
      <c r="A3" s="144" t="s">
        <v>43</v>
      </c>
      <c r="B3" s="145" t="s">
        <v>135</v>
      </c>
      <c r="C3" s="145"/>
      <c r="D3" s="144" t="s">
        <v>24</v>
      </c>
      <c r="E3" s="144" t="s">
        <v>25</v>
      </c>
      <c r="F3" s="144"/>
      <c r="G3" s="144"/>
      <c r="H3" s="144"/>
      <c r="I3" s="144"/>
      <c r="J3" s="144"/>
      <c r="K3" s="144"/>
      <c r="L3" s="144"/>
      <c r="M3" s="144"/>
      <c r="N3" s="144"/>
      <c r="O3" s="95"/>
      <c r="P3" s="144" t="s">
        <v>26</v>
      </c>
      <c r="Q3" s="144"/>
      <c r="R3" s="144"/>
      <c r="S3" s="144"/>
      <c r="T3" s="144"/>
      <c r="U3" s="144"/>
      <c r="V3" s="144"/>
      <c r="W3" s="144"/>
      <c r="X3" s="144"/>
      <c r="Y3" s="144"/>
      <c r="Z3" s="95"/>
      <c r="AA3" s="144" t="s">
        <v>27</v>
      </c>
      <c r="AB3" s="144"/>
      <c r="AC3" s="144"/>
      <c r="AD3" s="144"/>
      <c r="AE3" s="144"/>
      <c r="AF3" s="144"/>
      <c r="AG3" s="144"/>
      <c r="AH3" s="144"/>
      <c r="AI3" s="144"/>
      <c r="AJ3" s="144"/>
      <c r="AK3" s="95"/>
      <c r="AL3" s="144" t="s">
        <v>28</v>
      </c>
      <c r="AM3" s="144"/>
      <c r="AN3" s="144"/>
      <c r="AO3" s="144"/>
      <c r="AP3" s="144"/>
      <c r="AQ3" s="144"/>
      <c r="AR3" s="144"/>
      <c r="AS3" s="144"/>
      <c r="AT3" s="144"/>
      <c r="AU3" s="144"/>
      <c r="AV3" s="95"/>
      <c r="AW3" s="144" t="s">
        <v>29</v>
      </c>
      <c r="AX3" s="144"/>
      <c r="AY3" s="144"/>
      <c r="AZ3" s="144"/>
      <c r="BA3" s="144"/>
      <c r="BB3" s="144"/>
      <c r="BC3" s="144"/>
      <c r="BD3" s="144"/>
      <c r="BE3" s="96"/>
      <c r="BF3" s="142" t="s">
        <v>43</v>
      </c>
    </row>
    <row r="4" spans="1:58" ht="84.75" customHeight="1">
      <c r="A4" s="144"/>
      <c r="B4" s="97" t="s">
        <v>30</v>
      </c>
      <c r="C4" s="97" t="s">
        <v>31</v>
      </c>
      <c r="D4" s="144"/>
      <c r="E4" s="98" t="s">
        <v>74</v>
      </c>
      <c r="F4" s="94" t="s">
        <v>33</v>
      </c>
      <c r="G4" s="94" t="s">
        <v>34</v>
      </c>
      <c r="H4" s="94" t="s">
        <v>35</v>
      </c>
      <c r="I4" s="94" t="s">
        <v>36</v>
      </c>
      <c r="J4" s="94" t="s">
        <v>75</v>
      </c>
      <c r="K4" s="94" t="s">
        <v>37</v>
      </c>
      <c r="L4" s="99" t="s">
        <v>30</v>
      </c>
      <c r="M4" s="100" t="s">
        <v>31</v>
      </c>
      <c r="N4" s="101" t="s">
        <v>38</v>
      </c>
      <c r="O4" s="102" t="s">
        <v>73</v>
      </c>
      <c r="P4" s="98" t="s">
        <v>74</v>
      </c>
      <c r="Q4" s="94" t="s">
        <v>33</v>
      </c>
      <c r="R4" s="94" t="s">
        <v>34</v>
      </c>
      <c r="S4" s="94" t="s">
        <v>35</v>
      </c>
      <c r="T4" s="94" t="s">
        <v>36</v>
      </c>
      <c r="U4" s="94" t="s">
        <v>76</v>
      </c>
      <c r="V4" s="94" t="s">
        <v>37</v>
      </c>
      <c r="W4" s="99" t="s">
        <v>30</v>
      </c>
      <c r="X4" s="100" t="s">
        <v>31</v>
      </c>
      <c r="Y4" s="101" t="s">
        <v>38</v>
      </c>
      <c r="Z4" s="102" t="s">
        <v>73</v>
      </c>
      <c r="AA4" s="98" t="s">
        <v>74</v>
      </c>
      <c r="AB4" s="94" t="s">
        <v>33</v>
      </c>
      <c r="AC4" s="94" t="s">
        <v>34</v>
      </c>
      <c r="AD4" s="94" t="s">
        <v>35</v>
      </c>
      <c r="AE4" s="94" t="s">
        <v>36</v>
      </c>
      <c r="AF4" s="94" t="s">
        <v>76</v>
      </c>
      <c r="AG4" s="94" t="s">
        <v>37</v>
      </c>
      <c r="AH4" s="99" t="s">
        <v>30</v>
      </c>
      <c r="AI4" s="100" t="s">
        <v>31</v>
      </c>
      <c r="AJ4" s="101" t="s">
        <v>38</v>
      </c>
      <c r="AK4" s="102" t="s">
        <v>73</v>
      </c>
      <c r="AL4" s="98" t="s">
        <v>32</v>
      </c>
      <c r="AM4" s="94" t="s">
        <v>33</v>
      </c>
      <c r="AN4" s="94" t="s">
        <v>34</v>
      </c>
      <c r="AO4" s="94" t="s">
        <v>35</v>
      </c>
      <c r="AP4" s="94" t="s">
        <v>36</v>
      </c>
      <c r="AQ4" s="94" t="s">
        <v>76</v>
      </c>
      <c r="AR4" s="94" t="s">
        <v>37</v>
      </c>
      <c r="AS4" s="99" t="s">
        <v>30</v>
      </c>
      <c r="AT4" s="100" t="s">
        <v>31</v>
      </c>
      <c r="AU4" s="101" t="s">
        <v>38</v>
      </c>
      <c r="AV4" s="102" t="s">
        <v>73</v>
      </c>
      <c r="AW4" s="98" t="s">
        <v>39</v>
      </c>
      <c r="AX4" s="94" t="s">
        <v>35</v>
      </c>
      <c r="AY4" s="94" t="s">
        <v>36</v>
      </c>
      <c r="AZ4" s="94" t="s">
        <v>76</v>
      </c>
      <c r="BA4" s="94" t="s">
        <v>37</v>
      </c>
      <c r="BB4" s="99" t="s">
        <v>30</v>
      </c>
      <c r="BC4" s="100" t="s">
        <v>31</v>
      </c>
      <c r="BD4" s="101" t="s">
        <v>38</v>
      </c>
      <c r="BE4" s="102" t="s">
        <v>73</v>
      </c>
      <c r="BF4" s="143"/>
    </row>
    <row r="5" spans="1:58" ht="12.75">
      <c r="A5" s="25" t="s">
        <v>105</v>
      </c>
      <c r="B5" s="26"/>
      <c r="C5" s="26"/>
      <c r="D5" s="26">
        <v>13</v>
      </c>
      <c r="E5" s="79">
        <f>D5-G5+F5</f>
        <v>13</v>
      </c>
      <c r="F5" s="27">
        <v>0</v>
      </c>
      <c r="G5" s="27">
        <v>0</v>
      </c>
      <c r="H5" s="27">
        <v>13</v>
      </c>
      <c r="I5" s="27">
        <v>3</v>
      </c>
      <c r="J5" s="27">
        <v>5</v>
      </c>
      <c r="K5" s="27">
        <v>0</v>
      </c>
      <c r="L5" s="82">
        <f>(H5-K5)*100/H5</f>
        <v>100</v>
      </c>
      <c r="M5" s="77">
        <f>(J5+I5)*100/H5</f>
        <v>61.53846153846154</v>
      </c>
      <c r="N5" s="15">
        <f>I5*100/E5</f>
        <v>23.076923076923077</v>
      </c>
      <c r="O5" s="35">
        <f>(5*I5+4*J5+2*(E5-H5+K5)+3*(H5-I5-J5-K5))/H5</f>
        <v>3.8461538461538463</v>
      </c>
      <c r="P5" s="79">
        <f>E5+Q5-R5</f>
        <v>13</v>
      </c>
      <c r="Q5" s="27">
        <v>0</v>
      </c>
      <c r="R5" s="27">
        <v>0</v>
      </c>
      <c r="S5" s="27">
        <v>13</v>
      </c>
      <c r="T5" s="27">
        <v>2</v>
      </c>
      <c r="U5" s="27">
        <v>6</v>
      </c>
      <c r="V5" s="27">
        <v>0</v>
      </c>
      <c r="W5" s="82">
        <f>(S5-V5)*100/S5</f>
        <v>100</v>
      </c>
      <c r="X5" s="86">
        <f>(U5+T5)*100/S5</f>
        <v>61.53846153846154</v>
      </c>
      <c r="Y5" s="15">
        <f>T5*100/P5</f>
        <v>15.384615384615385</v>
      </c>
      <c r="Z5" s="35">
        <f>(5*T5+4*U5+2*(P5-S5+V5)+3*(S5-T5-U5-V5))/S5</f>
        <v>3.769230769230769</v>
      </c>
      <c r="AA5" s="80">
        <f>P5+AB5-AC5</f>
        <v>13</v>
      </c>
      <c r="AB5" s="27">
        <v>0</v>
      </c>
      <c r="AC5" s="27">
        <v>0</v>
      </c>
      <c r="AD5" s="27">
        <v>13</v>
      </c>
      <c r="AE5" s="27">
        <v>4</v>
      </c>
      <c r="AF5" s="27">
        <v>4</v>
      </c>
      <c r="AG5" s="27">
        <v>0</v>
      </c>
      <c r="AH5" s="82">
        <f>(AD5-AG5)*100/AD5</f>
        <v>100</v>
      </c>
      <c r="AI5" s="88">
        <f>(AF5+AE5)*100/AD5</f>
        <v>61.53846153846154</v>
      </c>
      <c r="AJ5" s="15">
        <f>AE5*100/AA5</f>
        <v>30.76923076923077</v>
      </c>
      <c r="AK5" s="35">
        <f>(5*AE5+4*AF5+2*(AA5-AD5+AG5)+3*(AD5-AE5-AF5-AG5))/AD5</f>
        <v>3.923076923076923</v>
      </c>
      <c r="AL5" s="79">
        <f>AA5-AN5+AM5</f>
        <v>13</v>
      </c>
      <c r="AM5" s="27">
        <v>0</v>
      </c>
      <c r="AN5" s="27">
        <v>0</v>
      </c>
      <c r="AO5" s="27">
        <v>13</v>
      </c>
      <c r="AP5" s="27">
        <v>1</v>
      </c>
      <c r="AQ5" s="27">
        <v>7</v>
      </c>
      <c r="AR5" s="27">
        <v>0</v>
      </c>
      <c r="AS5" s="83">
        <f>(AO5-AR5)*100/AO5</f>
        <v>100</v>
      </c>
      <c r="AT5" s="87">
        <f>(AQ5+AP5)*100/AO5</f>
        <v>61.53846153846154</v>
      </c>
      <c r="AU5" s="16">
        <f>AP5*100/AL5</f>
        <v>7.6923076923076925</v>
      </c>
      <c r="AV5" s="106">
        <f>(5*AP5+4*AQ5+2*(AL5-AO5+AR5)+3*(AO5-AP5-AQ5-AR5))/AO5</f>
        <v>3.6923076923076925</v>
      </c>
      <c r="AW5" s="79">
        <f>AL5</f>
        <v>13</v>
      </c>
      <c r="AX5" s="27">
        <v>13</v>
      </c>
      <c r="AY5" s="27">
        <v>2</v>
      </c>
      <c r="AZ5" s="27">
        <v>6</v>
      </c>
      <c r="BA5" s="27">
        <v>0</v>
      </c>
      <c r="BB5" s="83">
        <f>(AX5-BA5)*100/AX5</f>
        <v>100</v>
      </c>
      <c r="BC5" s="87">
        <f>(AZ5+AY5)*100/AX5</f>
        <v>61.53846153846154</v>
      </c>
      <c r="BD5" s="16">
        <f aca="true" t="shared" si="0" ref="BD5:BD23">AY5*100/AW5</f>
        <v>15.384615384615385</v>
      </c>
      <c r="BE5" s="106">
        <f>(5*AY5+4*AZ5+2*(AW5-AX5+BA5)+3*(AX5-AY5-AZ5-BA5))/AX5</f>
        <v>3.769230769230769</v>
      </c>
      <c r="BF5" s="25" t="s">
        <v>105</v>
      </c>
    </row>
    <row r="6" spans="1:58" ht="12.75">
      <c r="A6" s="25" t="s">
        <v>106</v>
      </c>
      <c r="B6" s="26"/>
      <c r="C6" s="26"/>
      <c r="D6" s="26">
        <v>13</v>
      </c>
      <c r="E6" s="79">
        <f aca="true" t="shared" si="1" ref="E6:E23">D6-G6+F6</f>
        <v>13</v>
      </c>
      <c r="F6" s="27">
        <v>0</v>
      </c>
      <c r="G6" s="27">
        <v>0</v>
      </c>
      <c r="H6" s="27">
        <v>13</v>
      </c>
      <c r="I6" s="27">
        <v>2</v>
      </c>
      <c r="J6" s="27">
        <v>11</v>
      </c>
      <c r="K6" s="27">
        <v>0</v>
      </c>
      <c r="L6" s="82">
        <f aca="true" t="shared" si="2" ref="L6:L19">(H6-K6)*100/H6</f>
        <v>100</v>
      </c>
      <c r="M6" s="77">
        <f aca="true" t="shared" si="3" ref="M6:M19">(J6+I6)*100/H6</f>
        <v>100</v>
      </c>
      <c r="N6" s="15">
        <f aca="true" t="shared" si="4" ref="N6:N19">I6*100/E6</f>
        <v>15.384615384615385</v>
      </c>
      <c r="O6" s="35">
        <f aca="true" t="shared" si="5" ref="O6:O19">(5*I6+4*J6+2*(E6-H6+K6)+3*(H6-I6-J6-K6))/H6</f>
        <v>4.153846153846154</v>
      </c>
      <c r="P6" s="79">
        <f aca="true" t="shared" si="6" ref="P6:P19">E6+Q6-R6</f>
        <v>13</v>
      </c>
      <c r="Q6" s="27">
        <v>0</v>
      </c>
      <c r="R6" s="27">
        <v>0</v>
      </c>
      <c r="S6" s="27">
        <v>13</v>
      </c>
      <c r="T6" s="27">
        <v>3</v>
      </c>
      <c r="U6" s="27">
        <v>9</v>
      </c>
      <c r="V6" s="27">
        <v>0</v>
      </c>
      <c r="W6" s="82">
        <f aca="true" t="shared" si="7" ref="W6:W23">(S6-V6)*100/S6</f>
        <v>100</v>
      </c>
      <c r="X6" s="86">
        <f aca="true" t="shared" si="8" ref="X6:X23">(U6+T6)*100/S6</f>
        <v>92.3076923076923</v>
      </c>
      <c r="Y6" s="15">
        <f aca="true" t="shared" si="9" ref="Y6:Y23">T6*100/P6</f>
        <v>23.076923076923077</v>
      </c>
      <c r="Z6" s="35">
        <f aca="true" t="shared" si="10" ref="Z6:Z23">(5*T6+4*U6+2*(P6-S6+V6)+3*(S6-T6-U6-V6))/S6</f>
        <v>4.153846153846154</v>
      </c>
      <c r="AA6" s="79">
        <f aca="true" t="shared" si="11" ref="AA6:AA23">P6+AB6-AC6</f>
        <v>13</v>
      </c>
      <c r="AB6" s="27">
        <v>0</v>
      </c>
      <c r="AC6" s="27">
        <v>0</v>
      </c>
      <c r="AD6" s="27">
        <v>13</v>
      </c>
      <c r="AE6" s="27">
        <v>2</v>
      </c>
      <c r="AF6" s="27">
        <v>8</v>
      </c>
      <c r="AG6" s="27">
        <v>0</v>
      </c>
      <c r="AH6" s="82">
        <f aca="true" t="shared" si="12" ref="AH6:AH18">(AD6-AG6)*100/AD6</f>
        <v>100</v>
      </c>
      <c r="AI6" s="88">
        <f aca="true" t="shared" si="13" ref="AI6:AI19">(AF6+AE6)*100/AD6</f>
        <v>76.92307692307692</v>
      </c>
      <c r="AJ6" s="15">
        <f aca="true" t="shared" si="14" ref="AJ6:AJ19">AE6*100/AA6</f>
        <v>15.384615384615385</v>
      </c>
      <c r="AK6" s="35">
        <f>(5*AE6+4*AF6+2*(AA6-AD6+AG6)+3*(AD6-AE6-AF6-AG6))/AD6</f>
        <v>3.923076923076923</v>
      </c>
      <c r="AL6" s="79">
        <f>AA6-AN6+AM6</f>
        <v>13</v>
      </c>
      <c r="AM6" s="27">
        <v>0</v>
      </c>
      <c r="AN6" s="27">
        <v>0</v>
      </c>
      <c r="AO6" s="27">
        <v>13</v>
      </c>
      <c r="AP6" s="27">
        <v>1</v>
      </c>
      <c r="AQ6" s="27">
        <v>9</v>
      </c>
      <c r="AR6" s="27">
        <v>0</v>
      </c>
      <c r="AS6" s="83">
        <f aca="true" t="shared" si="15" ref="AS6:AS23">(AO6-AR6)*100/AO6</f>
        <v>100</v>
      </c>
      <c r="AT6" s="87">
        <f aca="true" t="shared" si="16" ref="AT6:AT23">(AQ6+AP6)*100/AO6</f>
        <v>76.92307692307692</v>
      </c>
      <c r="AU6" s="16">
        <f aca="true" t="shared" si="17" ref="AU6:AU23">AP6*100/AL6</f>
        <v>7.6923076923076925</v>
      </c>
      <c r="AV6" s="106">
        <f aca="true" t="shared" si="18" ref="AV6:AV23">(5*AP6+4*AQ6+2*(AL6-AO6+AR6)+3*(AO6-AP6-AQ6-AR6))/AO6</f>
        <v>3.8461538461538463</v>
      </c>
      <c r="AW6" s="79">
        <f aca="true" t="shared" si="19" ref="AW6:AW23">AL6</f>
        <v>13</v>
      </c>
      <c r="AX6" s="27">
        <v>13</v>
      </c>
      <c r="AY6" s="27">
        <v>1</v>
      </c>
      <c r="AZ6" s="27">
        <v>12</v>
      </c>
      <c r="BA6" s="27">
        <v>0</v>
      </c>
      <c r="BB6" s="83">
        <f aca="true" t="shared" si="20" ref="BB6:BB23">(AX6-BA6)*100/AX6</f>
        <v>100</v>
      </c>
      <c r="BC6" s="87">
        <f aca="true" t="shared" si="21" ref="BC6:BC23">(AZ6+AY6)*100/AX6</f>
        <v>100</v>
      </c>
      <c r="BD6" s="16">
        <f t="shared" si="0"/>
        <v>7.6923076923076925</v>
      </c>
      <c r="BE6" s="106">
        <f aca="true" t="shared" si="22" ref="BE6:BE23">(5*AY6+4*AZ6+2*(AW6-AX6+BA6)+3*(AX6-AY6-AZ6-BA6))/AX6</f>
        <v>4.076923076923077</v>
      </c>
      <c r="BF6" s="25" t="s">
        <v>106</v>
      </c>
    </row>
    <row r="7" spans="1:58" ht="12.75">
      <c r="A7" s="25" t="s">
        <v>107</v>
      </c>
      <c r="B7" s="26"/>
      <c r="C7" s="26"/>
      <c r="D7" s="26">
        <v>12</v>
      </c>
      <c r="E7" s="79">
        <f>D7-G7+F7</f>
        <v>12</v>
      </c>
      <c r="F7" s="27">
        <v>0</v>
      </c>
      <c r="G7" s="27">
        <v>0</v>
      </c>
      <c r="H7" s="27">
        <v>12</v>
      </c>
      <c r="I7" s="27">
        <v>0</v>
      </c>
      <c r="J7" s="27">
        <v>8</v>
      </c>
      <c r="K7" s="27">
        <v>0</v>
      </c>
      <c r="L7" s="82">
        <f t="shared" si="2"/>
        <v>100</v>
      </c>
      <c r="M7" s="77">
        <f t="shared" si="3"/>
        <v>66.66666666666667</v>
      </c>
      <c r="N7" s="15">
        <f t="shared" si="4"/>
        <v>0</v>
      </c>
      <c r="O7" s="35">
        <f t="shared" si="5"/>
        <v>3.6666666666666665</v>
      </c>
      <c r="P7" s="79">
        <f t="shared" si="6"/>
        <v>12</v>
      </c>
      <c r="Q7" s="27">
        <v>0</v>
      </c>
      <c r="R7" s="27">
        <v>0</v>
      </c>
      <c r="S7" s="27">
        <v>12</v>
      </c>
      <c r="T7" s="27">
        <v>0</v>
      </c>
      <c r="U7" s="27">
        <v>7</v>
      </c>
      <c r="V7" s="27">
        <v>0</v>
      </c>
      <c r="W7" s="82">
        <f t="shared" si="7"/>
        <v>100</v>
      </c>
      <c r="X7" s="86">
        <f t="shared" si="8"/>
        <v>58.333333333333336</v>
      </c>
      <c r="Y7" s="15">
        <f t="shared" si="9"/>
        <v>0</v>
      </c>
      <c r="Z7" s="35">
        <f t="shared" si="10"/>
        <v>3.5833333333333335</v>
      </c>
      <c r="AA7" s="79">
        <f t="shared" si="11"/>
        <v>13</v>
      </c>
      <c r="AB7" s="27">
        <v>1</v>
      </c>
      <c r="AC7" s="27">
        <v>0</v>
      </c>
      <c r="AD7" s="27">
        <v>13</v>
      </c>
      <c r="AE7" s="27">
        <v>0</v>
      </c>
      <c r="AF7" s="27">
        <v>5</v>
      </c>
      <c r="AG7" s="27">
        <v>0</v>
      </c>
      <c r="AH7" s="82">
        <f t="shared" si="12"/>
        <v>100</v>
      </c>
      <c r="AI7" s="88">
        <f t="shared" si="13"/>
        <v>38.46153846153846</v>
      </c>
      <c r="AJ7" s="15">
        <f t="shared" si="14"/>
        <v>0</v>
      </c>
      <c r="AK7" s="35">
        <f>(5*AE7+4*AF7+2*(AA7-AD7+AG7)+3*(AD7-AE7-AF7-AG7))/AD7</f>
        <v>3.3846153846153846</v>
      </c>
      <c r="AL7" s="79">
        <f>AA7-AN7+AM7</f>
        <v>13</v>
      </c>
      <c r="AM7" s="27">
        <v>0</v>
      </c>
      <c r="AN7" s="27">
        <v>0</v>
      </c>
      <c r="AO7" s="27">
        <v>13</v>
      </c>
      <c r="AP7" s="27">
        <v>0</v>
      </c>
      <c r="AQ7" s="27">
        <v>8</v>
      </c>
      <c r="AR7" s="27">
        <v>0</v>
      </c>
      <c r="AS7" s="83">
        <f t="shared" si="15"/>
        <v>100</v>
      </c>
      <c r="AT7" s="87">
        <f t="shared" si="16"/>
        <v>61.53846153846154</v>
      </c>
      <c r="AU7" s="16">
        <f t="shared" si="17"/>
        <v>0</v>
      </c>
      <c r="AV7" s="106">
        <f t="shared" si="18"/>
        <v>3.6153846153846154</v>
      </c>
      <c r="AW7" s="79">
        <f t="shared" si="19"/>
        <v>13</v>
      </c>
      <c r="AX7" s="27">
        <v>13</v>
      </c>
      <c r="AY7" s="27">
        <v>0</v>
      </c>
      <c r="AZ7" s="27">
        <v>8</v>
      </c>
      <c r="BA7" s="27">
        <v>0</v>
      </c>
      <c r="BB7" s="83">
        <f t="shared" si="20"/>
        <v>100</v>
      </c>
      <c r="BC7" s="87">
        <f t="shared" si="21"/>
        <v>61.53846153846154</v>
      </c>
      <c r="BD7" s="16">
        <f t="shared" si="0"/>
        <v>0</v>
      </c>
      <c r="BE7" s="106">
        <f t="shared" si="22"/>
        <v>3.6153846153846154</v>
      </c>
      <c r="BF7" s="25" t="s">
        <v>107</v>
      </c>
    </row>
    <row r="8" spans="1:58" ht="12.75">
      <c r="A8" s="25" t="s">
        <v>134</v>
      </c>
      <c r="B8" s="26"/>
      <c r="C8" s="26"/>
      <c r="D8" s="26">
        <v>11</v>
      </c>
      <c r="E8" s="79">
        <f>D8-G8+F8</f>
        <v>11</v>
      </c>
      <c r="F8" s="27">
        <v>0</v>
      </c>
      <c r="G8" s="27">
        <v>0</v>
      </c>
      <c r="H8" s="27">
        <v>11</v>
      </c>
      <c r="I8" s="27">
        <v>0</v>
      </c>
      <c r="J8" s="27">
        <v>8</v>
      </c>
      <c r="K8" s="27">
        <v>0</v>
      </c>
      <c r="L8" s="82">
        <f>(H8-K8)*100/H8</f>
        <v>100</v>
      </c>
      <c r="M8" s="77">
        <f>(J8+I8)*100/H8</f>
        <v>72.72727272727273</v>
      </c>
      <c r="N8" s="15">
        <f>I8*100/E8</f>
        <v>0</v>
      </c>
      <c r="O8" s="35">
        <f>(5*I8+4*J8+2*(E8-H8+K8)+3*(H8-I8-J8-K8))/H8</f>
        <v>3.727272727272727</v>
      </c>
      <c r="P8" s="79">
        <f>E8+Q8-R8</f>
        <v>11</v>
      </c>
      <c r="Q8" s="27">
        <v>0</v>
      </c>
      <c r="R8" s="27">
        <v>0</v>
      </c>
      <c r="S8" s="27">
        <v>11</v>
      </c>
      <c r="T8" s="27">
        <v>0</v>
      </c>
      <c r="U8" s="27">
        <v>7</v>
      </c>
      <c r="V8" s="27">
        <v>0</v>
      </c>
      <c r="W8" s="82">
        <f>(S8-V8)*100/S8</f>
        <v>100</v>
      </c>
      <c r="X8" s="86">
        <f>(U8+T8)*100/S8</f>
        <v>63.63636363636363</v>
      </c>
      <c r="Y8" s="15">
        <f>T8*100/P8</f>
        <v>0</v>
      </c>
      <c r="Z8" s="35">
        <f t="shared" si="10"/>
        <v>3.6363636363636362</v>
      </c>
      <c r="AA8" s="79">
        <f t="shared" si="11"/>
        <v>11</v>
      </c>
      <c r="AB8" s="27">
        <v>0</v>
      </c>
      <c r="AC8" s="27">
        <v>0</v>
      </c>
      <c r="AD8" s="27">
        <v>11</v>
      </c>
      <c r="AE8" s="27">
        <v>0</v>
      </c>
      <c r="AF8" s="27">
        <v>3</v>
      </c>
      <c r="AG8" s="27">
        <v>0</v>
      </c>
      <c r="AH8" s="82">
        <f aca="true" t="shared" si="23" ref="AH8:AH14">(AD8-AG8)*100/AD8</f>
        <v>100</v>
      </c>
      <c r="AI8" s="88">
        <f aca="true" t="shared" si="24" ref="AI8:AI14">(AF8+AE8)*100/AD8</f>
        <v>27.272727272727273</v>
      </c>
      <c r="AJ8" s="15">
        <f aca="true" t="shared" si="25" ref="AJ8:AJ14">AE8*100/AA8</f>
        <v>0</v>
      </c>
      <c r="AK8" s="35">
        <f aca="true" t="shared" si="26" ref="AK8:AK19">(5*AE8+4*AF8+2*(AA8-AD8+AG8)+3*(AD8-AE8-AF8-AG8))/AD8</f>
        <v>3.272727272727273</v>
      </c>
      <c r="AL8" s="79">
        <f aca="true" t="shared" si="27" ref="AL8:AL23">AA8-AN8+AM8</f>
        <v>11</v>
      </c>
      <c r="AM8" s="27">
        <v>0</v>
      </c>
      <c r="AN8" s="27">
        <v>0</v>
      </c>
      <c r="AO8" s="27">
        <v>11</v>
      </c>
      <c r="AP8" s="27">
        <v>0</v>
      </c>
      <c r="AQ8" s="27">
        <v>5</v>
      </c>
      <c r="AR8" s="27">
        <v>0</v>
      </c>
      <c r="AS8" s="83">
        <f aca="true" t="shared" si="28" ref="AS8:AS14">(AO8-AR8)*100/AO8</f>
        <v>100</v>
      </c>
      <c r="AT8" s="87">
        <f aca="true" t="shared" si="29" ref="AT8:AT14">(AQ8+AP8)*100/AO8</f>
        <v>45.45454545454545</v>
      </c>
      <c r="AU8" s="16">
        <f aca="true" t="shared" si="30" ref="AU8:AU14">AP8*100/AL8</f>
        <v>0</v>
      </c>
      <c r="AV8" s="106">
        <f aca="true" t="shared" si="31" ref="AV8:AV14">(5*AP8+4*AQ8+2*(AL8-AO8+AR8)+3*(AO8-AP8-AQ8-AR8))/AO8</f>
        <v>3.4545454545454546</v>
      </c>
      <c r="AW8" s="79">
        <f aca="true" t="shared" si="32" ref="AW8:AW14">AL8</f>
        <v>11</v>
      </c>
      <c r="AX8" s="27">
        <v>11</v>
      </c>
      <c r="AY8" s="27">
        <v>0</v>
      </c>
      <c r="AZ8" s="27">
        <v>6</v>
      </c>
      <c r="BA8" s="27">
        <v>0</v>
      </c>
      <c r="BB8" s="83">
        <f aca="true" t="shared" si="33" ref="BB8:BB14">(AX8-BA8)*100/AX8</f>
        <v>100</v>
      </c>
      <c r="BC8" s="87">
        <f aca="true" t="shared" si="34" ref="BC8:BC14">(AZ8+AY8)*100/AX8</f>
        <v>54.54545454545455</v>
      </c>
      <c r="BD8" s="16">
        <f aca="true" t="shared" si="35" ref="BD8:BD14">AY8*100/AW8</f>
        <v>0</v>
      </c>
      <c r="BE8" s="106">
        <f aca="true" t="shared" si="36" ref="BE8:BE14">(5*AY8+4*AZ8+2*(AW8-AX8+BA8)+3*(AX8-AY8-AZ8-BA8))/AX8</f>
        <v>3.5454545454545454</v>
      </c>
      <c r="BF8" s="25" t="s">
        <v>134</v>
      </c>
    </row>
    <row r="9" spans="1:58" ht="12.75">
      <c r="A9" s="25" t="s">
        <v>53</v>
      </c>
      <c r="B9" s="26">
        <v>100</v>
      </c>
      <c r="C9" s="73">
        <v>59</v>
      </c>
      <c r="D9" s="26">
        <v>23</v>
      </c>
      <c r="E9" s="79">
        <f t="shared" si="1"/>
        <v>24</v>
      </c>
      <c r="F9" s="27">
        <v>1</v>
      </c>
      <c r="G9" s="27">
        <v>0</v>
      </c>
      <c r="H9" s="27">
        <v>23</v>
      </c>
      <c r="I9" s="27">
        <v>5</v>
      </c>
      <c r="J9" s="27">
        <v>10</v>
      </c>
      <c r="K9" s="27">
        <v>0</v>
      </c>
      <c r="L9" s="82">
        <f t="shared" si="2"/>
        <v>100</v>
      </c>
      <c r="M9" s="77">
        <f t="shared" si="3"/>
        <v>65.21739130434783</v>
      </c>
      <c r="N9" s="15">
        <f t="shared" si="4"/>
        <v>20.833333333333332</v>
      </c>
      <c r="O9" s="35">
        <f t="shared" si="5"/>
        <v>3.9565217391304346</v>
      </c>
      <c r="P9" s="79">
        <f t="shared" si="6"/>
        <v>24</v>
      </c>
      <c r="Q9" s="27">
        <v>0</v>
      </c>
      <c r="R9" s="27">
        <v>0</v>
      </c>
      <c r="S9" s="27">
        <v>24</v>
      </c>
      <c r="T9" s="27">
        <v>1</v>
      </c>
      <c r="U9" s="27">
        <v>10</v>
      </c>
      <c r="V9" s="27">
        <v>0</v>
      </c>
      <c r="W9" s="82">
        <f t="shared" si="7"/>
        <v>100</v>
      </c>
      <c r="X9" s="86">
        <f t="shared" si="8"/>
        <v>45.833333333333336</v>
      </c>
      <c r="Y9" s="15">
        <f t="shared" si="9"/>
        <v>4.166666666666667</v>
      </c>
      <c r="Z9" s="35">
        <f t="shared" si="10"/>
        <v>3.5</v>
      </c>
      <c r="AA9" s="79">
        <f t="shared" si="11"/>
        <v>23</v>
      </c>
      <c r="AB9" s="27">
        <v>0</v>
      </c>
      <c r="AC9" s="27">
        <v>1</v>
      </c>
      <c r="AD9" s="27">
        <v>23</v>
      </c>
      <c r="AE9" s="27">
        <v>4</v>
      </c>
      <c r="AF9" s="27">
        <v>11</v>
      </c>
      <c r="AG9" s="27">
        <v>0</v>
      </c>
      <c r="AH9" s="82">
        <f t="shared" si="23"/>
        <v>100</v>
      </c>
      <c r="AI9" s="88">
        <f t="shared" si="24"/>
        <v>65.21739130434783</v>
      </c>
      <c r="AJ9" s="15">
        <f t="shared" si="25"/>
        <v>17.391304347826086</v>
      </c>
      <c r="AK9" s="35">
        <f t="shared" si="26"/>
        <v>3.8260869565217392</v>
      </c>
      <c r="AL9" s="79">
        <f t="shared" si="27"/>
        <v>22</v>
      </c>
      <c r="AM9" s="27">
        <v>0</v>
      </c>
      <c r="AN9" s="27">
        <v>1</v>
      </c>
      <c r="AO9" s="27">
        <v>22</v>
      </c>
      <c r="AP9" s="27">
        <v>4</v>
      </c>
      <c r="AQ9" s="27">
        <v>13</v>
      </c>
      <c r="AR9" s="27">
        <v>0</v>
      </c>
      <c r="AS9" s="83">
        <f t="shared" si="28"/>
        <v>100</v>
      </c>
      <c r="AT9" s="87">
        <f t="shared" si="29"/>
        <v>77.27272727272727</v>
      </c>
      <c r="AU9" s="16">
        <f t="shared" si="30"/>
        <v>18.181818181818183</v>
      </c>
      <c r="AV9" s="106">
        <f t="shared" si="31"/>
        <v>3.9545454545454546</v>
      </c>
      <c r="AW9" s="79">
        <f t="shared" si="32"/>
        <v>22</v>
      </c>
      <c r="AX9" s="27">
        <v>22</v>
      </c>
      <c r="AY9" s="27">
        <v>4</v>
      </c>
      <c r="AZ9" s="27">
        <v>13</v>
      </c>
      <c r="BA9" s="27">
        <v>0</v>
      </c>
      <c r="BB9" s="83">
        <f t="shared" si="33"/>
        <v>100</v>
      </c>
      <c r="BC9" s="87">
        <f t="shared" si="34"/>
        <v>77.27272727272727</v>
      </c>
      <c r="BD9" s="16">
        <f t="shared" si="35"/>
        <v>18.181818181818183</v>
      </c>
      <c r="BE9" s="106">
        <f t="shared" si="36"/>
        <v>3.9545454545454546</v>
      </c>
      <c r="BF9" s="25" t="s">
        <v>53</v>
      </c>
    </row>
    <row r="10" spans="1:58" ht="12.75">
      <c r="A10" s="25" t="s">
        <v>54</v>
      </c>
      <c r="B10" s="26">
        <v>100</v>
      </c>
      <c r="C10" s="73">
        <v>95</v>
      </c>
      <c r="D10" s="26">
        <v>20</v>
      </c>
      <c r="E10" s="79">
        <f t="shared" si="1"/>
        <v>20</v>
      </c>
      <c r="F10" s="27">
        <v>0</v>
      </c>
      <c r="G10" s="27">
        <v>0</v>
      </c>
      <c r="H10" s="27">
        <v>20</v>
      </c>
      <c r="I10" s="27">
        <v>4</v>
      </c>
      <c r="J10" s="27">
        <v>13</v>
      </c>
      <c r="K10" s="27">
        <v>0</v>
      </c>
      <c r="L10" s="82">
        <f t="shared" si="2"/>
        <v>100</v>
      </c>
      <c r="M10" s="77">
        <f t="shared" si="3"/>
        <v>85</v>
      </c>
      <c r="N10" s="15">
        <f t="shared" si="4"/>
        <v>20</v>
      </c>
      <c r="O10" s="35">
        <f t="shared" si="5"/>
        <v>4.05</v>
      </c>
      <c r="P10" s="79">
        <f t="shared" si="6"/>
        <v>20</v>
      </c>
      <c r="Q10" s="27">
        <v>0</v>
      </c>
      <c r="R10" s="27">
        <v>0</v>
      </c>
      <c r="S10" s="27">
        <v>20</v>
      </c>
      <c r="T10" s="27">
        <v>3</v>
      </c>
      <c r="U10" s="27">
        <v>12</v>
      </c>
      <c r="V10" s="27">
        <v>0</v>
      </c>
      <c r="W10" s="82">
        <f t="shared" si="7"/>
        <v>100</v>
      </c>
      <c r="X10" s="86">
        <f t="shared" si="8"/>
        <v>75</v>
      </c>
      <c r="Y10" s="15">
        <f t="shared" si="9"/>
        <v>15</v>
      </c>
      <c r="Z10" s="35">
        <f t="shared" si="10"/>
        <v>3.9</v>
      </c>
      <c r="AA10" s="79">
        <f t="shared" si="11"/>
        <v>21</v>
      </c>
      <c r="AB10" s="27">
        <v>1</v>
      </c>
      <c r="AC10" s="27">
        <v>0</v>
      </c>
      <c r="AD10" s="27">
        <v>21</v>
      </c>
      <c r="AE10" s="27">
        <v>2</v>
      </c>
      <c r="AF10" s="27">
        <v>15</v>
      </c>
      <c r="AG10" s="27">
        <v>0</v>
      </c>
      <c r="AH10" s="82">
        <f t="shared" si="23"/>
        <v>100</v>
      </c>
      <c r="AI10" s="88">
        <f t="shared" si="24"/>
        <v>80.95238095238095</v>
      </c>
      <c r="AJ10" s="15">
        <f t="shared" si="25"/>
        <v>9.523809523809524</v>
      </c>
      <c r="AK10" s="35">
        <f t="shared" si="26"/>
        <v>3.9047619047619047</v>
      </c>
      <c r="AL10" s="79">
        <f t="shared" si="27"/>
        <v>21</v>
      </c>
      <c r="AM10" s="27">
        <v>0</v>
      </c>
      <c r="AN10" s="27">
        <v>0</v>
      </c>
      <c r="AO10" s="27">
        <v>21</v>
      </c>
      <c r="AP10" s="27">
        <v>5</v>
      </c>
      <c r="AQ10" s="27">
        <v>16</v>
      </c>
      <c r="AR10" s="27">
        <v>0</v>
      </c>
      <c r="AS10" s="83">
        <f t="shared" si="28"/>
        <v>100</v>
      </c>
      <c r="AT10" s="87">
        <f t="shared" si="29"/>
        <v>100</v>
      </c>
      <c r="AU10" s="16">
        <f t="shared" si="30"/>
        <v>23.80952380952381</v>
      </c>
      <c r="AV10" s="106">
        <f t="shared" si="31"/>
        <v>4.238095238095238</v>
      </c>
      <c r="AW10" s="79">
        <f t="shared" si="32"/>
        <v>21</v>
      </c>
      <c r="AX10" s="27">
        <v>21</v>
      </c>
      <c r="AY10" s="27">
        <v>3</v>
      </c>
      <c r="AZ10" s="27">
        <v>17</v>
      </c>
      <c r="BA10" s="27">
        <v>0</v>
      </c>
      <c r="BB10" s="83">
        <f t="shared" si="33"/>
        <v>100</v>
      </c>
      <c r="BC10" s="87">
        <f t="shared" si="34"/>
        <v>95.23809523809524</v>
      </c>
      <c r="BD10" s="16">
        <f t="shared" si="35"/>
        <v>14.285714285714286</v>
      </c>
      <c r="BE10" s="106">
        <f t="shared" si="36"/>
        <v>4.095238095238095</v>
      </c>
      <c r="BF10" s="25" t="s">
        <v>54</v>
      </c>
    </row>
    <row r="11" spans="1:58" ht="12.75">
      <c r="A11" s="25" t="s">
        <v>55</v>
      </c>
      <c r="B11" s="26">
        <v>100</v>
      </c>
      <c r="C11" s="73">
        <v>79</v>
      </c>
      <c r="D11" s="26">
        <v>12</v>
      </c>
      <c r="E11" s="79">
        <f t="shared" si="1"/>
        <v>12</v>
      </c>
      <c r="F11" s="27">
        <v>0</v>
      </c>
      <c r="G11" s="27">
        <v>0</v>
      </c>
      <c r="H11" s="27">
        <v>12</v>
      </c>
      <c r="I11" s="27">
        <v>0</v>
      </c>
      <c r="J11" s="27">
        <v>7</v>
      </c>
      <c r="K11" s="27">
        <v>0</v>
      </c>
      <c r="L11" s="82">
        <f t="shared" si="2"/>
        <v>100</v>
      </c>
      <c r="M11" s="77">
        <f t="shared" si="3"/>
        <v>58.333333333333336</v>
      </c>
      <c r="N11" s="15">
        <f t="shared" si="4"/>
        <v>0</v>
      </c>
      <c r="O11" s="35">
        <f t="shared" si="5"/>
        <v>3.5833333333333335</v>
      </c>
      <c r="P11" s="79">
        <f>E11+Q11-R11</f>
        <v>12</v>
      </c>
      <c r="Q11" s="27">
        <v>0</v>
      </c>
      <c r="R11" s="27">
        <v>0</v>
      </c>
      <c r="S11" s="27">
        <v>12</v>
      </c>
      <c r="T11" s="27">
        <v>1</v>
      </c>
      <c r="U11" s="27">
        <v>7</v>
      </c>
      <c r="V11" s="27">
        <v>0</v>
      </c>
      <c r="W11" s="82">
        <f t="shared" si="7"/>
        <v>100</v>
      </c>
      <c r="X11" s="86">
        <f t="shared" si="8"/>
        <v>66.66666666666667</v>
      </c>
      <c r="Y11" s="15">
        <f t="shared" si="9"/>
        <v>8.333333333333334</v>
      </c>
      <c r="Z11" s="35">
        <f t="shared" si="10"/>
        <v>3.75</v>
      </c>
      <c r="AA11" s="79">
        <f t="shared" si="11"/>
        <v>12</v>
      </c>
      <c r="AB11" s="27">
        <v>0</v>
      </c>
      <c r="AC11" s="27">
        <v>0</v>
      </c>
      <c r="AD11" s="27">
        <v>12</v>
      </c>
      <c r="AE11" s="27">
        <v>0</v>
      </c>
      <c r="AF11" s="27">
        <v>6</v>
      </c>
      <c r="AG11" s="27">
        <v>0</v>
      </c>
      <c r="AH11" s="82">
        <f t="shared" si="23"/>
        <v>100</v>
      </c>
      <c r="AI11" s="88">
        <f t="shared" si="24"/>
        <v>50</v>
      </c>
      <c r="AJ11" s="15">
        <f t="shared" si="25"/>
        <v>0</v>
      </c>
      <c r="AK11" s="35">
        <f t="shared" si="26"/>
        <v>3.5</v>
      </c>
      <c r="AL11" s="79">
        <f t="shared" si="27"/>
        <v>12</v>
      </c>
      <c r="AM11" s="27">
        <v>0</v>
      </c>
      <c r="AN11" s="27">
        <v>0</v>
      </c>
      <c r="AO11" s="27">
        <v>12</v>
      </c>
      <c r="AP11" s="27">
        <v>0</v>
      </c>
      <c r="AQ11" s="27">
        <v>8</v>
      </c>
      <c r="AR11" s="27">
        <v>0</v>
      </c>
      <c r="AS11" s="83">
        <f t="shared" si="28"/>
        <v>100</v>
      </c>
      <c r="AT11" s="87">
        <f t="shared" si="29"/>
        <v>66.66666666666667</v>
      </c>
      <c r="AU11" s="16">
        <f t="shared" si="30"/>
        <v>0</v>
      </c>
      <c r="AV11" s="106">
        <f t="shared" si="31"/>
        <v>3.6666666666666665</v>
      </c>
      <c r="AW11" s="79">
        <f t="shared" si="32"/>
        <v>12</v>
      </c>
      <c r="AX11" s="27">
        <v>12</v>
      </c>
      <c r="AY11" s="27">
        <v>0</v>
      </c>
      <c r="AZ11" s="27">
        <v>8</v>
      </c>
      <c r="BA11" s="27">
        <v>0</v>
      </c>
      <c r="BB11" s="83">
        <f t="shared" si="33"/>
        <v>100</v>
      </c>
      <c r="BC11" s="87">
        <f t="shared" si="34"/>
        <v>66.66666666666667</v>
      </c>
      <c r="BD11" s="16">
        <f t="shared" si="35"/>
        <v>0</v>
      </c>
      <c r="BE11" s="106">
        <f t="shared" si="36"/>
        <v>3.6666666666666665</v>
      </c>
      <c r="BF11" s="25" t="s">
        <v>55</v>
      </c>
    </row>
    <row r="12" spans="1:58" ht="12.75">
      <c r="A12" s="25" t="s">
        <v>57</v>
      </c>
      <c r="B12" s="26">
        <v>100</v>
      </c>
      <c r="C12" s="73">
        <v>64</v>
      </c>
      <c r="D12" s="26">
        <v>14</v>
      </c>
      <c r="E12" s="79">
        <f t="shared" si="1"/>
        <v>14</v>
      </c>
      <c r="F12" s="27">
        <v>0</v>
      </c>
      <c r="G12" s="27">
        <v>0</v>
      </c>
      <c r="H12" s="27">
        <v>14</v>
      </c>
      <c r="I12" s="27">
        <v>2</v>
      </c>
      <c r="J12" s="27">
        <v>6</v>
      </c>
      <c r="K12" s="27">
        <v>0</v>
      </c>
      <c r="L12" s="82">
        <f>(H12-K12)*100/H12</f>
        <v>100</v>
      </c>
      <c r="M12" s="77">
        <f>(J12+I12)*100/H12</f>
        <v>57.142857142857146</v>
      </c>
      <c r="N12" s="15">
        <f>I12*100/E12</f>
        <v>14.285714285714286</v>
      </c>
      <c r="O12" s="35">
        <f>(5*I12+4*J12+2*(E12-H12+K12)+3*(H12-I12-J12-K12))/H12</f>
        <v>3.7142857142857144</v>
      </c>
      <c r="P12" s="79">
        <f>E12+Q12-R12</f>
        <v>14</v>
      </c>
      <c r="Q12" s="27">
        <v>0</v>
      </c>
      <c r="R12" s="27">
        <v>0</v>
      </c>
      <c r="S12" s="27">
        <v>14</v>
      </c>
      <c r="T12" s="27">
        <v>1</v>
      </c>
      <c r="U12" s="27">
        <v>10</v>
      </c>
      <c r="V12" s="27">
        <v>0</v>
      </c>
      <c r="W12" s="82">
        <f>(S12-V12)*100/S12</f>
        <v>100</v>
      </c>
      <c r="X12" s="86">
        <f>(U12+T12)*100/S12</f>
        <v>78.57142857142857</v>
      </c>
      <c r="Y12" s="15">
        <f>T12*100/P12</f>
        <v>7.142857142857143</v>
      </c>
      <c r="Z12" s="35">
        <f t="shared" si="10"/>
        <v>3.857142857142857</v>
      </c>
      <c r="AA12" s="79">
        <f t="shared" si="11"/>
        <v>14</v>
      </c>
      <c r="AB12" s="27">
        <v>0</v>
      </c>
      <c r="AC12" s="27">
        <v>0</v>
      </c>
      <c r="AD12" s="27">
        <v>14</v>
      </c>
      <c r="AE12" s="27">
        <v>5</v>
      </c>
      <c r="AF12" s="27">
        <v>8</v>
      </c>
      <c r="AG12" s="27">
        <v>0</v>
      </c>
      <c r="AH12" s="82">
        <f t="shared" si="23"/>
        <v>100</v>
      </c>
      <c r="AI12" s="88">
        <f t="shared" si="24"/>
        <v>92.85714285714286</v>
      </c>
      <c r="AJ12" s="15">
        <f t="shared" si="25"/>
        <v>35.714285714285715</v>
      </c>
      <c r="AK12" s="35">
        <f t="shared" si="26"/>
        <v>4.285714285714286</v>
      </c>
      <c r="AL12" s="79">
        <f t="shared" si="27"/>
        <v>14</v>
      </c>
      <c r="AM12" s="27">
        <v>0</v>
      </c>
      <c r="AN12" s="27">
        <v>0</v>
      </c>
      <c r="AO12" s="27">
        <v>14</v>
      </c>
      <c r="AP12" s="27">
        <v>3</v>
      </c>
      <c r="AQ12" s="27">
        <v>7</v>
      </c>
      <c r="AR12" s="27">
        <v>0</v>
      </c>
      <c r="AS12" s="83">
        <f t="shared" si="28"/>
        <v>100</v>
      </c>
      <c r="AT12" s="87">
        <f t="shared" si="29"/>
        <v>71.42857142857143</v>
      </c>
      <c r="AU12" s="16">
        <f t="shared" si="30"/>
        <v>21.428571428571427</v>
      </c>
      <c r="AV12" s="106">
        <f t="shared" si="31"/>
        <v>3.9285714285714284</v>
      </c>
      <c r="AW12" s="79">
        <f t="shared" si="32"/>
        <v>14</v>
      </c>
      <c r="AX12" s="27">
        <v>14</v>
      </c>
      <c r="AY12" s="27">
        <v>3</v>
      </c>
      <c r="AZ12" s="27">
        <v>8</v>
      </c>
      <c r="BA12" s="27">
        <v>0</v>
      </c>
      <c r="BB12" s="83">
        <f t="shared" si="33"/>
        <v>100</v>
      </c>
      <c r="BC12" s="87">
        <f t="shared" si="34"/>
        <v>78.57142857142857</v>
      </c>
      <c r="BD12" s="16">
        <f t="shared" si="35"/>
        <v>21.428571428571427</v>
      </c>
      <c r="BE12" s="106">
        <f t="shared" si="36"/>
        <v>4</v>
      </c>
      <c r="BF12" s="25" t="s">
        <v>57</v>
      </c>
    </row>
    <row r="13" spans="1:58" ht="12.75">
      <c r="A13" s="25" t="s">
        <v>58</v>
      </c>
      <c r="B13" s="26">
        <v>100</v>
      </c>
      <c r="C13" s="73">
        <v>44</v>
      </c>
      <c r="D13" s="26">
        <v>12</v>
      </c>
      <c r="E13" s="79">
        <f t="shared" si="1"/>
        <v>12</v>
      </c>
      <c r="F13" s="27">
        <v>0</v>
      </c>
      <c r="G13" s="27">
        <v>0</v>
      </c>
      <c r="H13" s="27">
        <v>12</v>
      </c>
      <c r="I13" s="27">
        <v>0</v>
      </c>
      <c r="J13" s="27">
        <v>4</v>
      </c>
      <c r="K13" s="27">
        <v>0</v>
      </c>
      <c r="L13" s="82">
        <f>(H13-K13)*100/H13</f>
        <v>100</v>
      </c>
      <c r="M13" s="77">
        <f>(J13+I13)*100/H13</f>
        <v>33.333333333333336</v>
      </c>
      <c r="N13" s="15">
        <f>I13*100/E13</f>
        <v>0</v>
      </c>
      <c r="O13" s="35">
        <f>(5*I13+4*J13+2*(E13-H13+K13)+3*(H13-I13-J13-K13))/H13</f>
        <v>3.3333333333333335</v>
      </c>
      <c r="P13" s="79">
        <f>E13+Q13-R13</f>
        <v>12</v>
      </c>
      <c r="Q13" s="27">
        <v>0</v>
      </c>
      <c r="R13" s="27">
        <v>0</v>
      </c>
      <c r="S13" s="27">
        <v>12</v>
      </c>
      <c r="T13" s="27">
        <v>2</v>
      </c>
      <c r="U13" s="27">
        <v>4</v>
      </c>
      <c r="V13" s="27">
        <v>0</v>
      </c>
      <c r="W13" s="82">
        <f>(S13-V13)*100/S13</f>
        <v>100</v>
      </c>
      <c r="X13" s="86">
        <f>(U13+T13)*100/S13</f>
        <v>50</v>
      </c>
      <c r="Y13" s="15">
        <f>T13*100/P13</f>
        <v>16.666666666666668</v>
      </c>
      <c r="Z13" s="35">
        <f t="shared" si="10"/>
        <v>3.6666666666666665</v>
      </c>
      <c r="AA13" s="79">
        <f t="shared" si="11"/>
        <v>12</v>
      </c>
      <c r="AB13" s="27">
        <v>0</v>
      </c>
      <c r="AC13" s="27">
        <v>0</v>
      </c>
      <c r="AD13" s="27">
        <v>12</v>
      </c>
      <c r="AE13" s="27">
        <v>2</v>
      </c>
      <c r="AF13" s="27">
        <v>6</v>
      </c>
      <c r="AG13" s="27">
        <v>0</v>
      </c>
      <c r="AH13" s="82">
        <f t="shared" si="23"/>
        <v>100</v>
      </c>
      <c r="AI13" s="88">
        <f t="shared" si="24"/>
        <v>66.66666666666667</v>
      </c>
      <c r="AJ13" s="15">
        <f t="shared" si="25"/>
        <v>16.666666666666668</v>
      </c>
      <c r="AK13" s="35">
        <f t="shared" si="26"/>
        <v>3.8333333333333335</v>
      </c>
      <c r="AL13" s="79">
        <f t="shared" si="27"/>
        <v>12</v>
      </c>
      <c r="AM13" s="27">
        <v>0</v>
      </c>
      <c r="AN13" s="27">
        <v>0</v>
      </c>
      <c r="AO13" s="27">
        <v>12</v>
      </c>
      <c r="AP13" s="27">
        <v>2</v>
      </c>
      <c r="AQ13" s="27">
        <v>8</v>
      </c>
      <c r="AR13" s="27">
        <v>0</v>
      </c>
      <c r="AS13" s="83">
        <f t="shared" si="28"/>
        <v>100</v>
      </c>
      <c r="AT13" s="87">
        <f t="shared" si="29"/>
        <v>83.33333333333333</v>
      </c>
      <c r="AU13" s="16">
        <f t="shared" si="30"/>
        <v>16.666666666666668</v>
      </c>
      <c r="AV13" s="106">
        <f t="shared" si="31"/>
        <v>4</v>
      </c>
      <c r="AW13" s="79">
        <f t="shared" si="32"/>
        <v>12</v>
      </c>
      <c r="AX13" s="27">
        <v>12</v>
      </c>
      <c r="AY13" s="27">
        <v>2</v>
      </c>
      <c r="AZ13" s="27">
        <v>5</v>
      </c>
      <c r="BA13" s="27">
        <v>0</v>
      </c>
      <c r="BB13" s="83">
        <f t="shared" si="33"/>
        <v>100</v>
      </c>
      <c r="BC13" s="87">
        <f t="shared" si="34"/>
        <v>58.333333333333336</v>
      </c>
      <c r="BD13" s="16">
        <f t="shared" si="35"/>
        <v>16.666666666666668</v>
      </c>
      <c r="BE13" s="106">
        <f t="shared" si="36"/>
        <v>3.75</v>
      </c>
      <c r="BF13" s="25" t="s">
        <v>58</v>
      </c>
    </row>
    <row r="14" spans="1:58" ht="12.75">
      <c r="A14" s="25" t="s">
        <v>59</v>
      </c>
      <c r="B14" s="26">
        <v>100</v>
      </c>
      <c r="C14" s="73">
        <v>35</v>
      </c>
      <c r="D14" s="26">
        <v>23</v>
      </c>
      <c r="E14" s="79">
        <f t="shared" si="1"/>
        <v>23</v>
      </c>
      <c r="F14" s="27">
        <v>0</v>
      </c>
      <c r="G14" s="27">
        <v>0</v>
      </c>
      <c r="H14" s="27">
        <v>23</v>
      </c>
      <c r="I14" s="27">
        <v>2</v>
      </c>
      <c r="J14" s="27">
        <v>7</v>
      </c>
      <c r="K14" s="27">
        <v>2</v>
      </c>
      <c r="L14" s="82">
        <f>(H14-K14)*100/H14</f>
        <v>91.30434782608695</v>
      </c>
      <c r="M14" s="77">
        <f>(J14+I14)*100/H14</f>
        <v>39.130434782608695</v>
      </c>
      <c r="N14" s="15">
        <f>I14*100/E14</f>
        <v>8.695652173913043</v>
      </c>
      <c r="O14" s="35">
        <f>(5*I14+4*J14+2*(E14-H14+K14)+3*(H14-I14-J14-K14))/H14</f>
        <v>3.391304347826087</v>
      </c>
      <c r="P14" s="79">
        <f>E14+Q14-R14</f>
        <v>23</v>
      </c>
      <c r="Q14" s="27">
        <v>0</v>
      </c>
      <c r="R14" s="27">
        <v>0</v>
      </c>
      <c r="S14" s="27">
        <v>23</v>
      </c>
      <c r="T14" s="27">
        <v>0</v>
      </c>
      <c r="U14" s="27">
        <v>13</v>
      </c>
      <c r="V14" s="27">
        <v>0</v>
      </c>
      <c r="W14" s="82">
        <f>(S14-V14)*100/S14</f>
        <v>100</v>
      </c>
      <c r="X14" s="86">
        <f>(U14+T14)*100/S14</f>
        <v>56.52173913043478</v>
      </c>
      <c r="Y14" s="15">
        <f>T14*100/P14</f>
        <v>0</v>
      </c>
      <c r="Z14" s="35">
        <f t="shared" si="10"/>
        <v>3.5652173913043477</v>
      </c>
      <c r="AA14" s="79">
        <f t="shared" si="11"/>
        <v>24</v>
      </c>
      <c r="AB14" s="27">
        <v>1</v>
      </c>
      <c r="AC14" s="27">
        <v>0</v>
      </c>
      <c r="AD14" s="27">
        <v>24</v>
      </c>
      <c r="AE14" s="27">
        <v>2</v>
      </c>
      <c r="AF14" s="27">
        <v>11</v>
      </c>
      <c r="AG14" s="27">
        <v>0</v>
      </c>
      <c r="AH14" s="82">
        <f t="shared" si="23"/>
        <v>100</v>
      </c>
      <c r="AI14" s="88">
        <f t="shared" si="24"/>
        <v>54.166666666666664</v>
      </c>
      <c r="AJ14" s="15">
        <f t="shared" si="25"/>
        <v>8.333333333333334</v>
      </c>
      <c r="AK14" s="35">
        <f t="shared" si="26"/>
        <v>3.625</v>
      </c>
      <c r="AL14" s="79">
        <f t="shared" si="27"/>
        <v>23</v>
      </c>
      <c r="AM14" s="27">
        <v>0</v>
      </c>
      <c r="AN14" s="27">
        <v>1</v>
      </c>
      <c r="AO14" s="27">
        <v>23</v>
      </c>
      <c r="AP14" s="27">
        <v>2</v>
      </c>
      <c r="AQ14" s="27">
        <v>11</v>
      </c>
      <c r="AR14" s="27">
        <v>0</v>
      </c>
      <c r="AS14" s="83">
        <f t="shared" si="28"/>
        <v>100</v>
      </c>
      <c r="AT14" s="87">
        <f t="shared" si="29"/>
        <v>56.52173913043478</v>
      </c>
      <c r="AU14" s="16">
        <f t="shared" si="30"/>
        <v>8.695652173913043</v>
      </c>
      <c r="AV14" s="106">
        <f t="shared" si="31"/>
        <v>3.652173913043478</v>
      </c>
      <c r="AW14" s="79">
        <f t="shared" si="32"/>
        <v>23</v>
      </c>
      <c r="AX14" s="27">
        <v>23</v>
      </c>
      <c r="AY14" s="27">
        <v>2</v>
      </c>
      <c r="AZ14" s="27">
        <v>11</v>
      </c>
      <c r="BA14" s="27">
        <v>0</v>
      </c>
      <c r="BB14" s="83">
        <f t="shared" si="33"/>
        <v>100</v>
      </c>
      <c r="BC14" s="87">
        <f t="shared" si="34"/>
        <v>56.52173913043478</v>
      </c>
      <c r="BD14" s="16">
        <f t="shared" si="35"/>
        <v>8.695652173913043</v>
      </c>
      <c r="BE14" s="106">
        <f t="shared" si="36"/>
        <v>3.652173913043478</v>
      </c>
      <c r="BF14" s="25" t="s">
        <v>59</v>
      </c>
    </row>
    <row r="15" spans="1:58" ht="12.75">
      <c r="A15" s="25" t="s">
        <v>60</v>
      </c>
      <c r="B15" s="26"/>
      <c r="C15" s="73"/>
      <c r="D15" s="26">
        <v>14</v>
      </c>
      <c r="E15" s="79">
        <f t="shared" si="1"/>
        <v>14</v>
      </c>
      <c r="F15" s="27">
        <v>0</v>
      </c>
      <c r="G15" s="27">
        <v>0</v>
      </c>
      <c r="H15" s="27">
        <v>14</v>
      </c>
      <c r="I15" s="27">
        <v>3</v>
      </c>
      <c r="J15" s="27">
        <v>8</v>
      </c>
      <c r="K15" s="27">
        <v>0</v>
      </c>
      <c r="L15" s="82">
        <f t="shared" si="2"/>
        <v>100</v>
      </c>
      <c r="M15" s="77">
        <f t="shared" si="3"/>
        <v>78.57142857142857</v>
      </c>
      <c r="N15" s="15">
        <f t="shared" si="4"/>
        <v>21.428571428571427</v>
      </c>
      <c r="O15" s="35">
        <f t="shared" si="5"/>
        <v>4</v>
      </c>
      <c r="P15" s="79">
        <f t="shared" si="6"/>
        <v>14</v>
      </c>
      <c r="Q15" s="27">
        <v>0</v>
      </c>
      <c r="R15" s="27">
        <v>0</v>
      </c>
      <c r="S15" s="27">
        <v>14</v>
      </c>
      <c r="T15" s="27">
        <v>3</v>
      </c>
      <c r="U15" s="27">
        <v>11</v>
      </c>
      <c r="V15" s="27">
        <v>0</v>
      </c>
      <c r="W15" s="82">
        <f t="shared" si="7"/>
        <v>100</v>
      </c>
      <c r="X15" s="86">
        <f t="shared" si="8"/>
        <v>100</v>
      </c>
      <c r="Y15" s="15">
        <f t="shared" si="9"/>
        <v>21.428571428571427</v>
      </c>
      <c r="Z15" s="35">
        <f t="shared" si="10"/>
        <v>4.214285714285714</v>
      </c>
      <c r="AA15" s="79">
        <f t="shared" si="11"/>
        <v>14</v>
      </c>
      <c r="AB15" s="27">
        <v>0</v>
      </c>
      <c r="AC15" s="27">
        <v>0</v>
      </c>
      <c r="AD15" s="27">
        <v>14</v>
      </c>
      <c r="AE15" s="27">
        <v>4</v>
      </c>
      <c r="AF15" s="27">
        <v>7</v>
      </c>
      <c r="AG15" s="27">
        <v>0</v>
      </c>
      <c r="AH15" s="82">
        <f t="shared" si="12"/>
        <v>100</v>
      </c>
      <c r="AI15" s="88">
        <f t="shared" si="13"/>
        <v>78.57142857142857</v>
      </c>
      <c r="AJ15" s="15">
        <f t="shared" si="14"/>
        <v>28.571428571428573</v>
      </c>
      <c r="AK15" s="35">
        <f t="shared" si="26"/>
        <v>4.071428571428571</v>
      </c>
      <c r="AL15" s="79">
        <f t="shared" si="27"/>
        <v>13</v>
      </c>
      <c r="AM15" s="27">
        <v>0</v>
      </c>
      <c r="AN15" s="27">
        <v>1</v>
      </c>
      <c r="AO15" s="27">
        <v>13</v>
      </c>
      <c r="AP15" s="27">
        <v>4</v>
      </c>
      <c r="AQ15" s="27">
        <v>6</v>
      </c>
      <c r="AR15" s="27">
        <v>0</v>
      </c>
      <c r="AS15" s="83">
        <f t="shared" si="15"/>
        <v>100</v>
      </c>
      <c r="AT15" s="87">
        <f t="shared" si="16"/>
        <v>76.92307692307692</v>
      </c>
      <c r="AU15" s="16">
        <f t="shared" si="17"/>
        <v>30.76923076923077</v>
      </c>
      <c r="AV15" s="106">
        <f t="shared" si="18"/>
        <v>4.076923076923077</v>
      </c>
      <c r="AW15" s="79">
        <f t="shared" si="19"/>
        <v>13</v>
      </c>
      <c r="AX15" s="27">
        <v>13</v>
      </c>
      <c r="AY15" s="27">
        <v>4</v>
      </c>
      <c r="AZ15" s="27">
        <v>9</v>
      </c>
      <c r="BA15" s="27">
        <v>0</v>
      </c>
      <c r="BB15" s="83">
        <f t="shared" si="20"/>
        <v>100</v>
      </c>
      <c r="BC15" s="87">
        <f t="shared" si="21"/>
        <v>100</v>
      </c>
      <c r="BD15" s="16">
        <f t="shared" si="0"/>
        <v>30.76923076923077</v>
      </c>
      <c r="BE15" s="106">
        <f t="shared" si="22"/>
        <v>4.3076923076923075</v>
      </c>
      <c r="BF15" s="25" t="s">
        <v>60</v>
      </c>
    </row>
    <row r="16" spans="1:58" ht="12.75">
      <c r="A16" s="25" t="s">
        <v>61</v>
      </c>
      <c r="B16" s="26"/>
      <c r="C16" s="73"/>
      <c r="D16" s="26">
        <v>12</v>
      </c>
      <c r="E16" s="79">
        <f t="shared" si="1"/>
        <v>12</v>
      </c>
      <c r="F16" s="27">
        <v>0</v>
      </c>
      <c r="G16" s="27">
        <v>0</v>
      </c>
      <c r="H16" s="27">
        <v>12</v>
      </c>
      <c r="I16" s="27">
        <v>0</v>
      </c>
      <c r="J16" s="27">
        <v>3</v>
      </c>
      <c r="K16" s="27">
        <v>1</v>
      </c>
      <c r="L16" s="82">
        <f t="shared" si="2"/>
        <v>91.66666666666667</v>
      </c>
      <c r="M16" s="77">
        <f t="shared" si="3"/>
        <v>25</v>
      </c>
      <c r="N16" s="15">
        <f t="shared" si="4"/>
        <v>0</v>
      </c>
      <c r="O16" s="35">
        <f t="shared" si="5"/>
        <v>3.1666666666666665</v>
      </c>
      <c r="P16" s="79">
        <f t="shared" si="6"/>
        <v>12</v>
      </c>
      <c r="Q16" s="27">
        <v>0</v>
      </c>
      <c r="R16" s="27">
        <v>0</v>
      </c>
      <c r="S16" s="27">
        <v>12</v>
      </c>
      <c r="T16" s="27">
        <v>0</v>
      </c>
      <c r="U16" s="27">
        <v>4</v>
      </c>
      <c r="V16" s="27">
        <v>0</v>
      </c>
      <c r="W16" s="82">
        <f t="shared" si="7"/>
        <v>100</v>
      </c>
      <c r="X16" s="86">
        <f t="shared" si="8"/>
        <v>33.333333333333336</v>
      </c>
      <c r="Y16" s="15">
        <f t="shared" si="9"/>
        <v>0</v>
      </c>
      <c r="Z16" s="35">
        <f t="shared" si="10"/>
        <v>3.3333333333333335</v>
      </c>
      <c r="AA16" s="79">
        <f t="shared" si="11"/>
        <v>12</v>
      </c>
      <c r="AB16" s="27">
        <v>0</v>
      </c>
      <c r="AC16" s="27">
        <v>0</v>
      </c>
      <c r="AD16" s="27">
        <v>12</v>
      </c>
      <c r="AE16" s="27">
        <v>0</v>
      </c>
      <c r="AF16" s="27">
        <v>2</v>
      </c>
      <c r="AG16" s="27">
        <v>0</v>
      </c>
      <c r="AH16" s="82">
        <f t="shared" si="12"/>
        <v>100</v>
      </c>
      <c r="AI16" s="88">
        <f t="shared" si="13"/>
        <v>16.666666666666668</v>
      </c>
      <c r="AJ16" s="15">
        <f t="shared" si="14"/>
        <v>0</v>
      </c>
      <c r="AK16" s="35">
        <f t="shared" si="26"/>
        <v>3.1666666666666665</v>
      </c>
      <c r="AL16" s="79">
        <f t="shared" si="27"/>
        <v>13</v>
      </c>
      <c r="AM16" s="27">
        <v>1</v>
      </c>
      <c r="AN16" s="27">
        <v>0</v>
      </c>
      <c r="AO16" s="27">
        <v>13</v>
      </c>
      <c r="AP16" s="27">
        <v>0</v>
      </c>
      <c r="AQ16" s="27">
        <v>7</v>
      </c>
      <c r="AR16" s="27">
        <v>0</v>
      </c>
      <c r="AS16" s="83">
        <f t="shared" si="15"/>
        <v>100</v>
      </c>
      <c r="AT16" s="87">
        <f t="shared" si="16"/>
        <v>53.84615384615385</v>
      </c>
      <c r="AU16" s="16">
        <f t="shared" si="17"/>
        <v>0</v>
      </c>
      <c r="AV16" s="106">
        <f t="shared" si="18"/>
        <v>3.5384615384615383</v>
      </c>
      <c r="AW16" s="79">
        <f t="shared" si="19"/>
        <v>13</v>
      </c>
      <c r="AX16" s="27">
        <v>13</v>
      </c>
      <c r="AY16" s="27">
        <v>0</v>
      </c>
      <c r="AZ16" s="27">
        <v>4</v>
      </c>
      <c r="BA16" s="27">
        <v>0</v>
      </c>
      <c r="BB16" s="83">
        <f t="shared" si="20"/>
        <v>100</v>
      </c>
      <c r="BC16" s="87">
        <f t="shared" si="21"/>
        <v>30.76923076923077</v>
      </c>
      <c r="BD16" s="16">
        <f t="shared" si="0"/>
        <v>0</v>
      </c>
      <c r="BE16" s="106">
        <f t="shared" si="22"/>
        <v>3.3076923076923075</v>
      </c>
      <c r="BF16" s="25" t="s">
        <v>61</v>
      </c>
    </row>
    <row r="17" spans="1:58" ht="12.75">
      <c r="A17" s="25" t="s">
        <v>62</v>
      </c>
      <c r="B17" s="26"/>
      <c r="C17" s="73"/>
      <c r="D17" s="26">
        <v>13</v>
      </c>
      <c r="E17" s="79">
        <f t="shared" si="1"/>
        <v>13</v>
      </c>
      <c r="F17" s="27">
        <v>0</v>
      </c>
      <c r="G17" s="27">
        <v>0</v>
      </c>
      <c r="H17" s="27">
        <v>11</v>
      </c>
      <c r="I17" s="27">
        <v>0</v>
      </c>
      <c r="J17" s="27">
        <v>8</v>
      </c>
      <c r="K17" s="27">
        <v>0</v>
      </c>
      <c r="L17" s="82">
        <f t="shared" si="2"/>
        <v>100</v>
      </c>
      <c r="M17" s="77">
        <f t="shared" si="3"/>
        <v>72.72727272727273</v>
      </c>
      <c r="N17" s="15">
        <f t="shared" si="4"/>
        <v>0</v>
      </c>
      <c r="O17" s="35">
        <f t="shared" si="5"/>
        <v>4.090909090909091</v>
      </c>
      <c r="P17" s="79">
        <f t="shared" si="6"/>
        <v>13</v>
      </c>
      <c r="Q17" s="27">
        <v>0</v>
      </c>
      <c r="R17" s="27">
        <v>0</v>
      </c>
      <c r="S17" s="27">
        <v>13</v>
      </c>
      <c r="T17" s="27">
        <v>1</v>
      </c>
      <c r="U17" s="27">
        <v>7</v>
      </c>
      <c r="V17" s="27">
        <v>0</v>
      </c>
      <c r="W17" s="82">
        <f t="shared" si="7"/>
        <v>100</v>
      </c>
      <c r="X17" s="86">
        <f t="shared" si="8"/>
        <v>61.53846153846154</v>
      </c>
      <c r="Y17" s="15">
        <f t="shared" si="9"/>
        <v>7.6923076923076925</v>
      </c>
      <c r="Z17" s="35">
        <f t="shared" si="10"/>
        <v>3.6923076923076925</v>
      </c>
      <c r="AA17" s="79">
        <f t="shared" si="11"/>
        <v>13</v>
      </c>
      <c r="AB17" s="27">
        <v>0</v>
      </c>
      <c r="AC17" s="27">
        <v>0</v>
      </c>
      <c r="AD17" s="27">
        <v>13</v>
      </c>
      <c r="AE17" s="27">
        <v>1</v>
      </c>
      <c r="AF17" s="27">
        <v>5</v>
      </c>
      <c r="AG17" s="27">
        <v>0</v>
      </c>
      <c r="AH17" s="82">
        <f t="shared" si="12"/>
        <v>100</v>
      </c>
      <c r="AI17" s="88">
        <f t="shared" si="13"/>
        <v>46.15384615384615</v>
      </c>
      <c r="AJ17" s="15">
        <f t="shared" si="14"/>
        <v>7.6923076923076925</v>
      </c>
      <c r="AK17" s="35">
        <f t="shared" si="26"/>
        <v>3.5384615384615383</v>
      </c>
      <c r="AL17" s="79">
        <f t="shared" si="27"/>
        <v>13</v>
      </c>
      <c r="AM17" s="27">
        <v>0</v>
      </c>
      <c r="AN17" s="27">
        <v>0</v>
      </c>
      <c r="AO17" s="27">
        <v>13</v>
      </c>
      <c r="AP17" s="27">
        <v>0</v>
      </c>
      <c r="AQ17" s="27">
        <v>8</v>
      </c>
      <c r="AR17" s="27">
        <v>0</v>
      </c>
      <c r="AS17" s="83">
        <f t="shared" si="15"/>
        <v>100</v>
      </c>
      <c r="AT17" s="87">
        <f t="shared" si="16"/>
        <v>61.53846153846154</v>
      </c>
      <c r="AU17" s="16">
        <f t="shared" si="17"/>
        <v>0</v>
      </c>
      <c r="AV17" s="106">
        <f t="shared" si="18"/>
        <v>3.6153846153846154</v>
      </c>
      <c r="AW17" s="79">
        <f t="shared" si="19"/>
        <v>13</v>
      </c>
      <c r="AX17" s="27">
        <v>13</v>
      </c>
      <c r="AY17" s="27">
        <v>1</v>
      </c>
      <c r="AZ17" s="27">
        <v>7</v>
      </c>
      <c r="BA17" s="27">
        <v>0</v>
      </c>
      <c r="BB17" s="83">
        <f t="shared" si="20"/>
        <v>100</v>
      </c>
      <c r="BC17" s="87">
        <f t="shared" si="21"/>
        <v>61.53846153846154</v>
      </c>
      <c r="BD17" s="16">
        <f t="shared" si="0"/>
        <v>7.6923076923076925</v>
      </c>
      <c r="BE17" s="106">
        <f t="shared" si="22"/>
        <v>3.6923076923076925</v>
      </c>
      <c r="BF17" s="25" t="s">
        <v>62</v>
      </c>
    </row>
    <row r="18" spans="1:58" ht="12.75">
      <c r="A18" s="25" t="s">
        <v>64</v>
      </c>
      <c r="B18" s="26">
        <v>100</v>
      </c>
      <c r="C18" s="73">
        <v>67</v>
      </c>
      <c r="D18" s="26">
        <v>12</v>
      </c>
      <c r="E18" s="79">
        <f t="shared" si="1"/>
        <v>12</v>
      </c>
      <c r="F18" s="27">
        <v>0</v>
      </c>
      <c r="G18" s="27">
        <v>0</v>
      </c>
      <c r="H18" s="27">
        <v>12</v>
      </c>
      <c r="I18" s="27">
        <v>1</v>
      </c>
      <c r="J18" s="27">
        <v>4</v>
      </c>
      <c r="K18" s="27">
        <v>0</v>
      </c>
      <c r="L18" s="82">
        <f t="shared" si="2"/>
        <v>100</v>
      </c>
      <c r="M18" s="77">
        <f t="shared" si="3"/>
        <v>41.666666666666664</v>
      </c>
      <c r="N18" s="15">
        <f t="shared" si="4"/>
        <v>8.333333333333334</v>
      </c>
      <c r="O18" s="35">
        <f t="shared" si="5"/>
        <v>3.5</v>
      </c>
      <c r="P18" s="79">
        <f t="shared" si="6"/>
        <v>12</v>
      </c>
      <c r="Q18" s="27">
        <v>0</v>
      </c>
      <c r="R18" s="27">
        <v>0</v>
      </c>
      <c r="S18" s="27">
        <v>12</v>
      </c>
      <c r="T18" s="27">
        <v>3</v>
      </c>
      <c r="U18" s="27">
        <v>12</v>
      </c>
      <c r="V18" s="27">
        <v>0</v>
      </c>
      <c r="W18" s="82">
        <f t="shared" si="7"/>
        <v>100</v>
      </c>
      <c r="X18" s="86">
        <f t="shared" si="8"/>
        <v>125</v>
      </c>
      <c r="Y18" s="15">
        <f t="shared" si="9"/>
        <v>25</v>
      </c>
      <c r="Z18" s="35">
        <f t="shared" si="10"/>
        <v>4.5</v>
      </c>
      <c r="AA18" s="79">
        <f t="shared" si="11"/>
        <v>12</v>
      </c>
      <c r="AB18" s="27">
        <v>0</v>
      </c>
      <c r="AC18" s="27">
        <v>0</v>
      </c>
      <c r="AD18" s="27">
        <v>12</v>
      </c>
      <c r="AE18" s="27">
        <v>3</v>
      </c>
      <c r="AF18" s="27">
        <v>4</v>
      </c>
      <c r="AG18" s="27">
        <v>0</v>
      </c>
      <c r="AH18" s="82">
        <f t="shared" si="12"/>
        <v>100</v>
      </c>
      <c r="AI18" s="88">
        <f t="shared" si="13"/>
        <v>58.333333333333336</v>
      </c>
      <c r="AJ18" s="15">
        <f t="shared" si="14"/>
        <v>25</v>
      </c>
      <c r="AK18" s="35">
        <f t="shared" si="26"/>
        <v>3.8333333333333335</v>
      </c>
      <c r="AL18" s="79">
        <f t="shared" si="27"/>
        <v>12</v>
      </c>
      <c r="AM18" s="27">
        <v>0</v>
      </c>
      <c r="AN18" s="27">
        <v>0</v>
      </c>
      <c r="AO18" s="27">
        <v>12</v>
      </c>
      <c r="AP18" s="27">
        <v>3</v>
      </c>
      <c r="AQ18" s="27">
        <v>8</v>
      </c>
      <c r="AR18" s="27">
        <v>0</v>
      </c>
      <c r="AS18" s="83">
        <f t="shared" si="15"/>
        <v>100</v>
      </c>
      <c r="AT18" s="87">
        <f t="shared" si="16"/>
        <v>91.66666666666667</v>
      </c>
      <c r="AU18" s="16">
        <f t="shared" si="17"/>
        <v>25</v>
      </c>
      <c r="AV18" s="106">
        <f t="shared" si="18"/>
        <v>4.166666666666667</v>
      </c>
      <c r="AW18" s="79">
        <f t="shared" si="19"/>
        <v>12</v>
      </c>
      <c r="AX18" s="27">
        <v>12</v>
      </c>
      <c r="AY18" s="27">
        <v>3</v>
      </c>
      <c r="AZ18" s="27">
        <v>8</v>
      </c>
      <c r="BA18" s="27">
        <v>0</v>
      </c>
      <c r="BB18" s="83">
        <f t="shared" si="20"/>
        <v>100</v>
      </c>
      <c r="BC18" s="87">
        <f t="shared" si="21"/>
        <v>91.66666666666667</v>
      </c>
      <c r="BD18" s="16">
        <f t="shared" si="0"/>
        <v>25</v>
      </c>
      <c r="BE18" s="106">
        <f t="shared" si="22"/>
        <v>4.166666666666667</v>
      </c>
      <c r="BF18" s="25" t="s">
        <v>64</v>
      </c>
    </row>
    <row r="19" spans="1:58" ht="12.75">
      <c r="A19" s="25" t="s">
        <v>65</v>
      </c>
      <c r="B19" s="26">
        <v>100</v>
      </c>
      <c r="C19" s="73">
        <v>27</v>
      </c>
      <c r="D19" s="26">
        <v>11</v>
      </c>
      <c r="E19" s="79">
        <f t="shared" si="1"/>
        <v>11</v>
      </c>
      <c r="F19" s="27">
        <v>0</v>
      </c>
      <c r="G19" s="27">
        <v>0</v>
      </c>
      <c r="H19" s="27">
        <v>11</v>
      </c>
      <c r="I19" s="27">
        <v>0</v>
      </c>
      <c r="J19" s="27">
        <v>2</v>
      </c>
      <c r="K19" s="27">
        <v>0</v>
      </c>
      <c r="L19" s="82">
        <f t="shared" si="2"/>
        <v>100</v>
      </c>
      <c r="M19" s="77">
        <f t="shared" si="3"/>
        <v>18.181818181818183</v>
      </c>
      <c r="N19" s="15">
        <f t="shared" si="4"/>
        <v>0</v>
      </c>
      <c r="O19" s="35">
        <f t="shared" si="5"/>
        <v>3.1818181818181817</v>
      </c>
      <c r="P19" s="79">
        <f t="shared" si="6"/>
        <v>11</v>
      </c>
      <c r="Q19" s="27">
        <v>0</v>
      </c>
      <c r="R19" s="27">
        <v>0</v>
      </c>
      <c r="S19" s="27">
        <v>11</v>
      </c>
      <c r="T19" s="27">
        <v>0</v>
      </c>
      <c r="U19" s="27">
        <v>2</v>
      </c>
      <c r="V19" s="27">
        <v>0</v>
      </c>
      <c r="W19" s="82">
        <f t="shared" si="7"/>
        <v>100</v>
      </c>
      <c r="X19" s="86">
        <f t="shared" si="8"/>
        <v>18.181818181818183</v>
      </c>
      <c r="Y19" s="15">
        <f t="shared" si="9"/>
        <v>0</v>
      </c>
      <c r="Z19" s="35">
        <f t="shared" si="10"/>
        <v>3.1818181818181817</v>
      </c>
      <c r="AA19" s="79">
        <f t="shared" si="11"/>
        <v>11</v>
      </c>
      <c r="AB19" s="27">
        <v>0</v>
      </c>
      <c r="AC19" s="27">
        <v>0</v>
      </c>
      <c r="AD19" s="27">
        <v>11</v>
      </c>
      <c r="AE19" s="27">
        <v>0</v>
      </c>
      <c r="AF19" s="27">
        <v>1</v>
      </c>
      <c r="AG19" s="27">
        <v>0</v>
      </c>
      <c r="AH19" s="82">
        <f>(AD19-AG19)*100/AD19</f>
        <v>100</v>
      </c>
      <c r="AI19" s="88">
        <f t="shared" si="13"/>
        <v>9.090909090909092</v>
      </c>
      <c r="AJ19" s="15">
        <f t="shared" si="14"/>
        <v>0</v>
      </c>
      <c r="AK19" s="35">
        <f t="shared" si="26"/>
        <v>3.090909090909091</v>
      </c>
      <c r="AL19" s="79">
        <f t="shared" si="27"/>
        <v>11</v>
      </c>
      <c r="AM19" s="27">
        <v>0</v>
      </c>
      <c r="AN19" s="27">
        <v>0</v>
      </c>
      <c r="AO19" s="27">
        <v>11</v>
      </c>
      <c r="AP19" s="27">
        <v>1</v>
      </c>
      <c r="AQ19" s="27">
        <v>2</v>
      </c>
      <c r="AR19" s="27">
        <v>0</v>
      </c>
      <c r="AS19" s="83">
        <f t="shared" si="15"/>
        <v>100</v>
      </c>
      <c r="AT19" s="87">
        <f t="shared" si="16"/>
        <v>27.272727272727273</v>
      </c>
      <c r="AU19" s="16">
        <f t="shared" si="17"/>
        <v>9.090909090909092</v>
      </c>
      <c r="AV19" s="106">
        <f t="shared" si="18"/>
        <v>3.3636363636363638</v>
      </c>
      <c r="AW19" s="79">
        <f t="shared" si="19"/>
        <v>11</v>
      </c>
      <c r="AX19" s="27">
        <v>11</v>
      </c>
      <c r="AY19" s="27">
        <v>0</v>
      </c>
      <c r="AZ19" s="27">
        <v>2</v>
      </c>
      <c r="BA19" s="27">
        <v>0</v>
      </c>
      <c r="BB19" s="83">
        <f t="shared" si="20"/>
        <v>100</v>
      </c>
      <c r="BC19" s="87">
        <f t="shared" si="21"/>
        <v>18.181818181818183</v>
      </c>
      <c r="BD19" s="16">
        <f t="shared" si="0"/>
        <v>0</v>
      </c>
      <c r="BE19" s="106">
        <f t="shared" si="22"/>
        <v>3.1818181818181817</v>
      </c>
      <c r="BF19" s="25" t="s">
        <v>65</v>
      </c>
    </row>
    <row r="20" spans="1:58" ht="12.75">
      <c r="A20" s="25" t="s">
        <v>85</v>
      </c>
      <c r="B20" s="26">
        <v>100</v>
      </c>
      <c r="C20" s="26">
        <v>66</v>
      </c>
      <c r="D20" s="26">
        <v>6</v>
      </c>
      <c r="E20" s="79">
        <f t="shared" si="1"/>
        <v>6</v>
      </c>
      <c r="F20" s="27">
        <v>0</v>
      </c>
      <c r="G20" s="27">
        <v>0</v>
      </c>
      <c r="H20" s="27"/>
      <c r="I20" s="27"/>
      <c r="J20" s="27"/>
      <c r="K20" s="27"/>
      <c r="L20" s="82"/>
      <c r="M20" s="77"/>
      <c r="N20" s="15"/>
      <c r="O20" s="35"/>
      <c r="P20" s="79">
        <f>E20+Q20-R20</f>
        <v>6</v>
      </c>
      <c r="Q20" s="27">
        <v>0</v>
      </c>
      <c r="R20" s="27">
        <v>0</v>
      </c>
      <c r="S20" s="27">
        <v>6</v>
      </c>
      <c r="T20" s="27">
        <v>2</v>
      </c>
      <c r="U20" s="27">
        <v>3</v>
      </c>
      <c r="V20" s="27">
        <v>0</v>
      </c>
      <c r="W20" s="82">
        <f t="shared" si="7"/>
        <v>100</v>
      </c>
      <c r="X20" s="86">
        <f t="shared" si="8"/>
        <v>83.33333333333333</v>
      </c>
      <c r="Y20" s="15">
        <f t="shared" si="9"/>
        <v>33.333333333333336</v>
      </c>
      <c r="Z20" s="35">
        <f t="shared" si="10"/>
        <v>4.166666666666667</v>
      </c>
      <c r="AA20" s="79">
        <f t="shared" si="11"/>
        <v>6</v>
      </c>
      <c r="AB20" s="27"/>
      <c r="AC20" s="27"/>
      <c r="AD20" s="27"/>
      <c r="AE20" s="27"/>
      <c r="AF20" s="27"/>
      <c r="AG20" s="27"/>
      <c r="AH20" s="82"/>
      <c r="AI20" s="88"/>
      <c r="AJ20" s="15"/>
      <c r="AK20" s="35"/>
      <c r="AL20" s="79">
        <f t="shared" si="27"/>
        <v>6</v>
      </c>
      <c r="AM20" s="27">
        <v>0</v>
      </c>
      <c r="AN20" s="27">
        <v>0</v>
      </c>
      <c r="AO20" s="27">
        <v>6</v>
      </c>
      <c r="AP20" s="27">
        <v>2</v>
      </c>
      <c r="AQ20" s="27">
        <v>4</v>
      </c>
      <c r="AR20" s="27">
        <v>0</v>
      </c>
      <c r="AS20" s="83">
        <f t="shared" si="15"/>
        <v>100</v>
      </c>
      <c r="AT20" s="87">
        <f t="shared" si="16"/>
        <v>100</v>
      </c>
      <c r="AU20" s="16">
        <f t="shared" si="17"/>
        <v>33.333333333333336</v>
      </c>
      <c r="AV20" s="106">
        <f t="shared" si="18"/>
        <v>4.333333333333333</v>
      </c>
      <c r="AW20" s="79">
        <f t="shared" si="19"/>
        <v>6</v>
      </c>
      <c r="AX20" s="27">
        <v>6</v>
      </c>
      <c r="AY20" s="27">
        <v>2</v>
      </c>
      <c r="AZ20" s="27">
        <v>4</v>
      </c>
      <c r="BA20" s="27">
        <v>0</v>
      </c>
      <c r="BB20" s="83">
        <f t="shared" si="20"/>
        <v>100</v>
      </c>
      <c r="BC20" s="87">
        <f t="shared" si="21"/>
        <v>100</v>
      </c>
      <c r="BD20" s="16">
        <f t="shared" si="0"/>
        <v>33.333333333333336</v>
      </c>
      <c r="BE20" s="106">
        <f t="shared" si="22"/>
        <v>4.333333333333333</v>
      </c>
      <c r="BF20" s="25" t="s">
        <v>86</v>
      </c>
    </row>
    <row r="21" spans="1:58" ht="12.75">
      <c r="A21" s="25" t="s">
        <v>67</v>
      </c>
      <c r="B21" s="26"/>
      <c r="C21" s="26"/>
      <c r="D21" s="26">
        <v>11</v>
      </c>
      <c r="E21" s="79">
        <f t="shared" si="1"/>
        <v>11</v>
      </c>
      <c r="F21" s="27">
        <v>0</v>
      </c>
      <c r="G21" s="27">
        <v>0</v>
      </c>
      <c r="H21" s="27"/>
      <c r="I21" s="27"/>
      <c r="J21" s="27"/>
      <c r="K21" s="27"/>
      <c r="L21" s="82"/>
      <c r="M21" s="77"/>
      <c r="N21" s="15"/>
      <c r="O21" s="35"/>
      <c r="P21" s="79">
        <f>E21+Q21-R21</f>
        <v>11</v>
      </c>
      <c r="Q21" s="27">
        <v>0</v>
      </c>
      <c r="R21" s="27">
        <v>0</v>
      </c>
      <c r="S21" s="27">
        <v>11</v>
      </c>
      <c r="T21" s="27">
        <v>2</v>
      </c>
      <c r="U21" s="27">
        <v>9</v>
      </c>
      <c r="V21" s="27">
        <v>0</v>
      </c>
      <c r="W21" s="82">
        <f t="shared" si="7"/>
        <v>100</v>
      </c>
      <c r="X21" s="86">
        <f t="shared" si="8"/>
        <v>100</v>
      </c>
      <c r="Y21" s="15">
        <f t="shared" si="9"/>
        <v>18.181818181818183</v>
      </c>
      <c r="Z21" s="35">
        <f t="shared" si="10"/>
        <v>4.181818181818182</v>
      </c>
      <c r="AA21" s="79">
        <f t="shared" si="11"/>
        <v>11</v>
      </c>
      <c r="AB21" s="27"/>
      <c r="AC21" s="27"/>
      <c r="AD21" s="27"/>
      <c r="AE21" s="27"/>
      <c r="AF21" s="27"/>
      <c r="AG21" s="27"/>
      <c r="AH21" s="82"/>
      <c r="AI21" s="88"/>
      <c r="AJ21" s="15"/>
      <c r="AK21" s="35"/>
      <c r="AL21" s="79">
        <f t="shared" si="27"/>
        <v>11</v>
      </c>
      <c r="AM21" s="27">
        <v>0</v>
      </c>
      <c r="AN21" s="27">
        <v>0</v>
      </c>
      <c r="AO21" s="27">
        <v>11</v>
      </c>
      <c r="AP21" s="27">
        <v>2</v>
      </c>
      <c r="AQ21" s="27">
        <v>8</v>
      </c>
      <c r="AR21" s="27">
        <v>0</v>
      </c>
      <c r="AS21" s="83">
        <f t="shared" si="15"/>
        <v>100</v>
      </c>
      <c r="AT21" s="87">
        <f t="shared" si="16"/>
        <v>90.9090909090909</v>
      </c>
      <c r="AU21" s="16">
        <f t="shared" si="17"/>
        <v>18.181818181818183</v>
      </c>
      <c r="AV21" s="106">
        <f t="shared" si="18"/>
        <v>4.090909090909091</v>
      </c>
      <c r="AW21" s="79">
        <f t="shared" si="19"/>
        <v>11</v>
      </c>
      <c r="AX21" s="27">
        <v>11</v>
      </c>
      <c r="AY21" s="27">
        <v>3</v>
      </c>
      <c r="AZ21" s="27">
        <v>8</v>
      </c>
      <c r="BA21" s="27">
        <v>0</v>
      </c>
      <c r="BB21" s="83">
        <f t="shared" si="20"/>
        <v>100</v>
      </c>
      <c r="BC21" s="87">
        <f t="shared" si="21"/>
        <v>100</v>
      </c>
      <c r="BD21" s="16">
        <f t="shared" si="0"/>
        <v>27.272727272727273</v>
      </c>
      <c r="BE21" s="106">
        <f t="shared" si="22"/>
        <v>4.2727272727272725</v>
      </c>
      <c r="BF21" s="25" t="s">
        <v>67</v>
      </c>
    </row>
    <row r="22" spans="1:58" ht="12.75">
      <c r="A22" s="25" t="s">
        <v>68</v>
      </c>
      <c r="B22" s="26"/>
      <c r="C22" s="26"/>
      <c r="D22" s="26">
        <v>11</v>
      </c>
      <c r="E22" s="79">
        <f t="shared" si="1"/>
        <v>11</v>
      </c>
      <c r="F22" s="27">
        <v>0</v>
      </c>
      <c r="G22" s="27">
        <v>0</v>
      </c>
      <c r="H22" s="27"/>
      <c r="I22" s="27"/>
      <c r="J22" s="27"/>
      <c r="K22" s="27"/>
      <c r="L22" s="82"/>
      <c r="M22" s="77"/>
      <c r="N22" s="15"/>
      <c r="O22" s="35"/>
      <c r="P22" s="79">
        <f>E22+Q22-R22</f>
        <v>11</v>
      </c>
      <c r="Q22" s="27">
        <v>0</v>
      </c>
      <c r="R22" s="27">
        <v>0</v>
      </c>
      <c r="S22" s="27">
        <v>11</v>
      </c>
      <c r="T22" s="27">
        <v>3</v>
      </c>
      <c r="U22" s="27">
        <v>6</v>
      </c>
      <c r="V22" s="27">
        <v>0</v>
      </c>
      <c r="W22" s="82">
        <f t="shared" si="7"/>
        <v>100</v>
      </c>
      <c r="X22" s="86">
        <f t="shared" si="8"/>
        <v>81.81818181818181</v>
      </c>
      <c r="Y22" s="15">
        <f t="shared" si="9"/>
        <v>27.272727272727273</v>
      </c>
      <c r="Z22" s="35">
        <f t="shared" si="10"/>
        <v>4.090909090909091</v>
      </c>
      <c r="AA22" s="79">
        <f t="shared" si="11"/>
        <v>11</v>
      </c>
      <c r="AB22" s="27"/>
      <c r="AC22" s="27"/>
      <c r="AD22" s="27"/>
      <c r="AE22" s="27"/>
      <c r="AF22" s="27"/>
      <c r="AG22" s="27"/>
      <c r="AH22" s="82"/>
      <c r="AI22" s="88"/>
      <c r="AJ22" s="15"/>
      <c r="AK22" s="35"/>
      <c r="AL22" s="79">
        <f t="shared" si="27"/>
        <v>11</v>
      </c>
      <c r="AM22" s="27">
        <v>0</v>
      </c>
      <c r="AN22" s="27">
        <v>0</v>
      </c>
      <c r="AO22" s="27">
        <v>11</v>
      </c>
      <c r="AP22" s="27">
        <v>4</v>
      </c>
      <c r="AQ22" s="27">
        <v>6</v>
      </c>
      <c r="AR22" s="27">
        <v>0</v>
      </c>
      <c r="AS22" s="83">
        <f>(AO22-AR22)*100/AO22</f>
        <v>100</v>
      </c>
      <c r="AT22" s="87">
        <f>(AQ22+AP22)*100/AO22</f>
        <v>90.9090909090909</v>
      </c>
      <c r="AU22" s="16">
        <f>AP22*100/AL22</f>
        <v>36.36363636363637</v>
      </c>
      <c r="AV22" s="106">
        <f>(5*AP22+4*AQ22+2*(AL22-AO22+AR22)+3*(AO22-AP22-AQ22-AR22))/AO22</f>
        <v>4.2727272727272725</v>
      </c>
      <c r="AW22" s="79">
        <f>AL22</f>
        <v>11</v>
      </c>
      <c r="AX22" s="27">
        <v>11</v>
      </c>
      <c r="AY22" s="27">
        <v>4</v>
      </c>
      <c r="AZ22" s="27">
        <v>6</v>
      </c>
      <c r="BA22" s="27">
        <v>0</v>
      </c>
      <c r="BB22" s="83">
        <f>(AX22-BA22)*100/AX22</f>
        <v>100</v>
      </c>
      <c r="BC22" s="87">
        <f>(AZ22+AY22)*100/AX22</f>
        <v>90.9090909090909</v>
      </c>
      <c r="BD22" s="16">
        <f>AY22*100/AW22</f>
        <v>36.36363636363637</v>
      </c>
      <c r="BE22" s="106">
        <f>(5*AY22+4*AZ22+2*(AW22-AX22+BA22)+3*(AX22-AY22-AZ22-BA22))/AX22</f>
        <v>4.2727272727272725</v>
      </c>
      <c r="BF22" s="25" t="s">
        <v>68</v>
      </c>
    </row>
    <row r="23" spans="1:58" ht="12.75">
      <c r="A23" s="25" t="s">
        <v>109</v>
      </c>
      <c r="B23" s="26">
        <v>100</v>
      </c>
      <c r="C23" s="26">
        <v>67</v>
      </c>
      <c r="D23" s="26">
        <v>9</v>
      </c>
      <c r="E23" s="79">
        <f t="shared" si="1"/>
        <v>9</v>
      </c>
      <c r="F23" s="27">
        <v>0</v>
      </c>
      <c r="G23" s="27">
        <v>0</v>
      </c>
      <c r="H23" s="27"/>
      <c r="I23" s="27"/>
      <c r="J23" s="27"/>
      <c r="K23" s="27"/>
      <c r="L23" s="82"/>
      <c r="M23" s="77"/>
      <c r="N23" s="15"/>
      <c r="O23" s="35"/>
      <c r="P23" s="79">
        <f>E23+Q23-R23</f>
        <v>9</v>
      </c>
      <c r="Q23" s="27">
        <v>0</v>
      </c>
      <c r="R23" s="27">
        <v>0</v>
      </c>
      <c r="S23" s="27">
        <v>9</v>
      </c>
      <c r="T23" s="27">
        <v>3</v>
      </c>
      <c r="U23" s="27">
        <v>6</v>
      </c>
      <c r="V23" s="27">
        <v>0</v>
      </c>
      <c r="W23" s="82">
        <f t="shared" si="7"/>
        <v>100</v>
      </c>
      <c r="X23" s="86">
        <f t="shared" si="8"/>
        <v>100</v>
      </c>
      <c r="Y23" s="15">
        <f t="shared" si="9"/>
        <v>33.333333333333336</v>
      </c>
      <c r="Z23" s="35">
        <f t="shared" si="10"/>
        <v>4.333333333333333</v>
      </c>
      <c r="AA23" s="79">
        <f t="shared" si="11"/>
        <v>9</v>
      </c>
      <c r="AB23" s="27"/>
      <c r="AC23" s="27"/>
      <c r="AD23" s="27"/>
      <c r="AE23" s="27"/>
      <c r="AF23" s="27"/>
      <c r="AG23" s="27"/>
      <c r="AH23" s="82"/>
      <c r="AI23" s="88"/>
      <c r="AJ23" s="15"/>
      <c r="AK23" s="35"/>
      <c r="AL23" s="79">
        <f t="shared" si="27"/>
        <v>9</v>
      </c>
      <c r="AM23" s="27">
        <v>0</v>
      </c>
      <c r="AN23" s="27">
        <v>0</v>
      </c>
      <c r="AO23" s="27">
        <v>9</v>
      </c>
      <c r="AP23" s="27">
        <v>1</v>
      </c>
      <c r="AQ23" s="27">
        <v>7</v>
      </c>
      <c r="AR23" s="27">
        <v>0</v>
      </c>
      <c r="AS23" s="83">
        <f t="shared" si="15"/>
        <v>100</v>
      </c>
      <c r="AT23" s="87">
        <f t="shared" si="16"/>
        <v>88.88888888888889</v>
      </c>
      <c r="AU23" s="16">
        <f t="shared" si="17"/>
        <v>11.11111111111111</v>
      </c>
      <c r="AV23" s="106">
        <f t="shared" si="18"/>
        <v>4</v>
      </c>
      <c r="AW23" s="79">
        <f t="shared" si="19"/>
        <v>9</v>
      </c>
      <c r="AX23" s="27">
        <v>9</v>
      </c>
      <c r="AY23" s="27">
        <v>3</v>
      </c>
      <c r="AZ23" s="27">
        <v>6</v>
      </c>
      <c r="BA23" s="27">
        <v>0</v>
      </c>
      <c r="BB23" s="83">
        <f t="shared" si="20"/>
        <v>100</v>
      </c>
      <c r="BC23" s="87">
        <f t="shared" si="21"/>
        <v>100</v>
      </c>
      <c r="BD23" s="16">
        <f t="shared" si="0"/>
        <v>33.333333333333336</v>
      </c>
      <c r="BE23" s="106">
        <f t="shared" si="22"/>
        <v>4.333333333333333</v>
      </c>
      <c r="BF23" s="25" t="s">
        <v>109</v>
      </c>
    </row>
    <row r="24" spans="1:58" ht="12.7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3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18"/>
      <c r="BF24" s="92"/>
    </row>
    <row r="25" spans="1:58" ht="12.75">
      <c r="A25" s="37" t="s">
        <v>50</v>
      </c>
      <c r="B25" s="27">
        <f>AVERAGE(B5:B23)</f>
        <v>100</v>
      </c>
      <c r="C25" s="27">
        <f>AVERAGE(C10:C23)</f>
        <v>60.44444444444444</v>
      </c>
      <c r="D25" s="27">
        <f aca="true" t="shared" si="37" ref="D25:K25">SUM(D5:D23)</f>
        <v>252</v>
      </c>
      <c r="E25" s="79">
        <f t="shared" si="37"/>
        <v>253</v>
      </c>
      <c r="F25" s="27">
        <f t="shared" si="37"/>
        <v>1</v>
      </c>
      <c r="G25" s="27">
        <f t="shared" si="37"/>
        <v>0</v>
      </c>
      <c r="H25" s="27">
        <f t="shared" si="37"/>
        <v>213</v>
      </c>
      <c r="I25" s="27">
        <f>SUM(I5:I19)</f>
        <v>22</v>
      </c>
      <c r="J25" s="27">
        <f>SUM(J5:J19)</f>
        <v>104</v>
      </c>
      <c r="K25" s="27">
        <f t="shared" si="37"/>
        <v>3</v>
      </c>
      <c r="L25" s="83">
        <f>AVERAGE(L5:L19)</f>
        <v>98.86473429951691</v>
      </c>
      <c r="M25" s="85">
        <f>AVERAGE(M5:M19)</f>
        <v>58.34912913173783</v>
      </c>
      <c r="N25" s="15">
        <f>I25*100/SUM(D5:D23)</f>
        <v>8.73015873015873</v>
      </c>
      <c r="O25" s="35">
        <f>AVERAGE(O5:O23)</f>
        <v>3.690807453416149</v>
      </c>
      <c r="P25" s="79">
        <f aca="true" t="shared" si="38" ref="P25:V25">SUM(P5:P23)</f>
        <v>253</v>
      </c>
      <c r="Q25" s="27">
        <f t="shared" si="38"/>
        <v>0</v>
      </c>
      <c r="R25" s="27">
        <f t="shared" si="38"/>
        <v>0</v>
      </c>
      <c r="S25" s="27">
        <f t="shared" si="38"/>
        <v>253</v>
      </c>
      <c r="T25" s="27">
        <f t="shared" si="38"/>
        <v>30</v>
      </c>
      <c r="U25" s="27">
        <f t="shared" si="38"/>
        <v>145</v>
      </c>
      <c r="V25" s="27">
        <f t="shared" si="38"/>
        <v>0</v>
      </c>
      <c r="W25" s="84">
        <f>AVERAGE(W5:W23)</f>
        <v>100</v>
      </c>
      <c r="X25" s="87">
        <f>AVERAGE(X5:X23)</f>
        <v>71.13758666962327</v>
      </c>
      <c r="Y25" s="15">
        <f>T25*100/P25</f>
        <v>11.857707509881424</v>
      </c>
      <c r="Z25" s="35">
        <f>AVERAGE(Z5:Z23)</f>
        <v>3.8461196317031563</v>
      </c>
      <c r="AA25" s="79">
        <f aca="true" t="shared" si="39" ref="AA25:AG25">SUM(AA5:AA23)</f>
        <v>255</v>
      </c>
      <c r="AB25" s="27">
        <f t="shared" si="39"/>
        <v>3</v>
      </c>
      <c r="AC25" s="27">
        <f t="shared" si="39"/>
        <v>1</v>
      </c>
      <c r="AD25" s="27">
        <f t="shared" si="39"/>
        <v>218</v>
      </c>
      <c r="AE25" s="27">
        <f t="shared" si="39"/>
        <v>29</v>
      </c>
      <c r="AF25" s="27">
        <f t="shared" si="39"/>
        <v>96</v>
      </c>
      <c r="AG25" s="27">
        <f t="shared" si="39"/>
        <v>0</v>
      </c>
      <c r="AH25" s="83">
        <f>AVERAGE(AH5:AH19)</f>
        <v>100</v>
      </c>
      <c r="AI25" s="88">
        <f>AVERAGE(AI5:AI19)</f>
        <v>54.85814909727954</v>
      </c>
      <c r="AJ25" s="15">
        <f>AE25*100/SUM(AD5:AD19)</f>
        <v>13.302752293577981</v>
      </c>
      <c r="AK25" s="35">
        <f>AVERAGE(AK5:AK19)</f>
        <v>3.6786128123084647</v>
      </c>
      <c r="AL25" s="79">
        <f aca="true" t="shared" si="40" ref="AL25:AR25">SUM(AL5:AL23)</f>
        <v>253</v>
      </c>
      <c r="AM25" s="27">
        <f t="shared" si="40"/>
        <v>1</v>
      </c>
      <c r="AN25" s="27">
        <f t="shared" si="40"/>
        <v>3</v>
      </c>
      <c r="AO25" s="27">
        <f t="shared" si="40"/>
        <v>253</v>
      </c>
      <c r="AP25" s="27">
        <f t="shared" si="40"/>
        <v>35</v>
      </c>
      <c r="AQ25" s="27">
        <f t="shared" si="40"/>
        <v>148</v>
      </c>
      <c r="AR25" s="27">
        <f t="shared" si="40"/>
        <v>0</v>
      </c>
      <c r="AS25" s="83">
        <f>AVERAGE(AS5:AS23)</f>
        <v>100</v>
      </c>
      <c r="AT25" s="88">
        <f>AVERAGE(AT5:AT23)</f>
        <v>72.77009159160188</v>
      </c>
      <c r="AU25" s="15">
        <f>AP25*100/AL25</f>
        <v>13.83399209486166</v>
      </c>
      <c r="AV25" s="35">
        <f>AVERAGE(AV5:AV23)</f>
        <v>3.868762435123991</v>
      </c>
      <c r="AW25" s="79">
        <f>SUM(AW5:AW23)</f>
        <v>253</v>
      </c>
      <c r="AX25" s="27">
        <f>SUM(AX5:AX23)</f>
        <v>253</v>
      </c>
      <c r="AY25" s="27">
        <f>SUM(AY5:AY23)</f>
        <v>37</v>
      </c>
      <c r="AZ25" s="27">
        <f>SUM(AZ5:AZ23)</f>
        <v>148</v>
      </c>
      <c r="BA25" s="27">
        <f>SUM(BA5:BA23)</f>
        <v>0</v>
      </c>
      <c r="BB25" s="83">
        <f>AVERAGE(BB5:BB23)</f>
        <v>100</v>
      </c>
      <c r="BC25" s="88">
        <f>AVERAGE(BC5:BC23)</f>
        <v>73.85745452107008</v>
      </c>
      <c r="BD25" s="15">
        <f>AY25*100/AW25</f>
        <v>14.624505928853756</v>
      </c>
      <c r="BE25" s="106">
        <f>AVERAGE(BE5:BE23)</f>
        <v>3.8944166055150027</v>
      </c>
      <c r="BF25" s="37" t="s">
        <v>50</v>
      </c>
    </row>
    <row r="28" ht="12.75">
      <c r="H28" t="s">
        <v>133</v>
      </c>
    </row>
  </sheetData>
  <sheetProtection/>
  <mergeCells count="9">
    <mergeCell ref="AL3:AU3"/>
    <mergeCell ref="AW3:BD3"/>
    <mergeCell ref="BF3:BF4"/>
    <mergeCell ref="A3:A4"/>
    <mergeCell ref="B3:C3"/>
    <mergeCell ref="D3:D4"/>
    <mergeCell ref="E3:N3"/>
    <mergeCell ref="P3:Y3"/>
    <mergeCell ref="AA3:AJ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zoomScalePageLayoutView="0" workbookViewId="0" topLeftCell="A1">
      <selection activeCell="A1" sqref="A1:AI55"/>
    </sheetView>
  </sheetViews>
  <sheetFormatPr defaultColWidth="9.00390625" defaultRowHeight="12.75"/>
  <cols>
    <col min="1" max="1" width="16.25390625" style="0" customWidth="1"/>
    <col min="8" max="11" width="7.625" style="0" customWidth="1"/>
    <col min="14" max="15" width="6.125" style="0" customWidth="1"/>
    <col min="16" max="16" width="7.875" style="0" customWidth="1"/>
    <col min="17" max="17" width="12.75390625" style="0" customWidth="1"/>
    <col min="18" max="18" width="7.625" style="0" customWidth="1"/>
    <col min="21" max="21" width="6.25390625" style="0" customWidth="1"/>
    <col min="22" max="22" width="6.00390625" style="0" customWidth="1"/>
    <col min="23" max="23" width="6.875" style="0" customWidth="1"/>
    <col min="24" max="24" width="9.875" style="0" customWidth="1"/>
    <col min="28" max="29" width="5.875" style="0" customWidth="1"/>
    <col min="30" max="30" width="6.125" style="0" customWidth="1"/>
  </cols>
  <sheetData>
    <row r="1" spans="1:2" ht="15.75">
      <c r="A1" s="4"/>
      <c r="B1" s="21" t="s">
        <v>51</v>
      </c>
    </row>
    <row r="2" spans="1:2" ht="12.75">
      <c r="A2" s="3" t="s">
        <v>49</v>
      </c>
      <c r="B2" s="20" t="s">
        <v>71</v>
      </c>
    </row>
    <row r="3" ht="15.75">
      <c r="C3" s="4" t="s">
        <v>6</v>
      </c>
    </row>
    <row r="4" spans="1:34" ht="12.75">
      <c r="A4" s="133" t="s">
        <v>43</v>
      </c>
      <c r="B4" s="134" t="s">
        <v>44</v>
      </c>
      <c r="C4" s="134"/>
      <c r="D4" s="134"/>
      <c r="E4" s="134"/>
      <c r="F4" s="134"/>
      <c r="G4" s="134"/>
      <c r="H4" s="134" t="s">
        <v>45</v>
      </c>
      <c r="I4" s="134"/>
      <c r="J4" s="134"/>
      <c r="K4" s="134"/>
      <c r="L4" s="134"/>
      <c r="M4" s="134"/>
      <c r="N4" s="134" t="s">
        <v>46</v>
      </c>
      <c r="O4" s="134"/>
      <c r="P4" s="134"/>
      <c r="Q4" s="134"/>
      <c r="R4" s="134"/>
      <c r="S4" s="134"/>
      <c r="T4" s="134"/>
      <c r="U4" s="134" t="s">
        <v>47</v>
      </c>
      <c r="V4" s="134"/>
      <c r="W4" s="134"/>
      <c r="X4" s="134"/>
      <c r="Y4" s="134"/>
      <c r="Z4" s="134"/>
      <c r="AA4" s="134"/>
      <c r="AB4" s="134" t="s">
        <v>48</v>
      </c>
      <c r="AC4" s="134"/>
      <c r="AD4" s="134"/>
      <c r="AE4" s="134"/>
      <c r="AF4" s="134"/>
      <c r="AG4" s="134"/>
      <c r="AH4" s="133" t="s">
        <v>43</v>
      </c>
    </row>
    <row r="5" spans="1:34" ht="33.75" customHeight="1">
      <c r="A5" s="133"/>
      <c r="B5" s="127" t="s">
        <v>7</v>
      </c>
      <c r="C5" s="128"/>
      <c r="D5" s="129"/>
      <c r="E5" s="130" t="s">
        <v>23</v>
      </c>
      <c r="F5" s="130" t="s">
        <v>8</v>
      </c>
      <c r="G5" s="130" t="s">
        <v>9</v>
      </c>
      <c r="H5" s="127" t="s">
        <v>7</v>
      </c>
      <c r="I5" s="128"/>
      <c r="J5" s="129"/>
      <c r="K5" s="130" t="s">
        <v>23</v>
      </c>
      <c r="L5" s="130" t="s">
        <v>8</v>
      </c>
      <c r="M5" s="130" t="s">
        <v>9</v>
      </c>
      <c r="N5" s="135" t="s">
        <v>7</v>
      </c>
      <c r="O5" s="136"/>
      <c r="P5" s="136"/>
      <c r="Q5" s="36"/>
      <c r="R5" s="130" t="s">
        <v>23</v>
      </c>
      <c r="S5" s="130" t="s">
        <v>8</v>
      </c>
      <c r="T5" s="130" t="s">
        <v>9</v>
      </c>
      <c r="U5" s="127" t="s">
        <v>7</v>
      </c>
      <c r="V5" s="128"/>
      <c r="W5" s="128"/>
      <c r="X5" s="36"/>
      <c r="Y5" s="130" t="s">
        <v>23</v>
      </c>
      <c r="Z5" s="130" t="s">
        <v>8</v>
      </c>
      <c r="AA5" s="130" t="s">
        <v>9</v>
      </c>
      <c r="AB5" s="127" t="s">
        <v>7</v>
      </c>
      <c r="AC5" s="128"/>
      <c r="AD5" s="129"/>
      <c r="AE5" s="130" t="s">
        <v>23</v>
      </c>
      <c r="AF5" s="130" t="s">
        <v>8</v>
      </c>
      <c r="AG5" s="130" t="s">
        <v>9</v>
      </c>
      <c r="AH5" s="133"/>
    </row>
    <row r="6" spans="1:34" ht="62.25" customHeight="1">
      <c r="A6" s="133"/>
      <c r="B6" s="6" t="s">
        <v>17</v>
      </c>
      <c r="C6" s="6" t="s">
        <v>18</v>
      </c>
      <c r="D6" s="6" t="s">
        <v>19</v>
      </c>
      <c r="E6" s="131"/>
      <c r="F6" s="131"/>
      <c r="G6" s="131"/>
      <c r="H6" s="6" t="s">
        <v>17</v>
      </c>
      <c r="I6" s="6" t="s">
        <v>18</v>
      </c>
      <c r="J6" s="6" t="s">
        <v>19</v>
      </c>
      <c r="K6" s="131"/>
      <c r="L6" s="131"/>
      <c r="M6" s="131"/>
      <c r="N6" s="43" t="s">
        <v>17</v>
      </c>
      <c r="O6" s="43" t="s">
        <v>18</v>
      </c>
      <c r="P6" s="43" t="s">
        <v>19</v>
      </c>
      <c r="Q6" s="44" t="s">
        <v>77</v>
      </c>
      <c r="R6" s="131"/>
      <c r="S6" s="131"/>
      <c r="T6" s="131"/>
      <c r="U6" s="43" t="s">
        <v>17</v>
      </c>
      <c r="V6" s="43" t="s">
        <v>18</v>
      </c>
      <c r="W6" s="43" t="s">
        <v>19</v>
      </c>
      <c r="X6" s="44" t="s">
        <v>77</v>
      </c>
      <c r="Y6" s="131"/>
      <c r="Z6" s="131"/>
      <c r="AA6" s="131"/>
      <c r="AB6" s="43" t="s">
        <v>17</v>
      </c>
      <c r="AC6" s="43" t="s">
        <v>18</v>
      </c>
      <c r="AD6" s="43" t="s">
        <v>19</v>
      </c>
      <c r="AE6" s="131"/>
      <c r="AF6" s="131"/>
      <c r="AG6" s="131"/>
      <c r="AH6" s="133"/>
    </row>
    <row r="7" spans="1:34" ht="12.75">
      <c r="A7" s="24" t="s">
        <v>53</v>
      </c>
      <c r="B7" s="24">
        <v>9</v>
      </c>
      <c r="C7" s="24">
        <v>9</v>
      </c>
      <c r="D7" s="31">
        <f>C7/B7</f>
        <v>1</v>
      </c>
      <c r="E7" s="22">
        <v>0</v>
      </c>
      <c r="F7" s="22">
        <v>4</v>
      </c>
      <c r="G7" s="22">
        <v>1</v>
      </c>
      <c r="H7" s="24">
        <v>7</v>
      </c>
      <c r="I7" s="24">
        <v>6</v>
      </c>
      <c r="J7" s="31">
        <f>I7/H7</f>
        <v>0.8571428571428571</v>
      </c>
      <c r="K7" s="22">
        <v>0</v>
      </c>
      <c r="L7" s="22">
        <v>4</v>
      </c>
      <c r="M7" s="22">
        <v>1</v>
      </c>
      <c r="N7" s="24">
        <v>10</v>
      </c>
      <c r="O7" s="24">
        <v>7</v>
      </c>
      <c r="P7" s="31">
        <f>O7/N7</f>
        <v>0.7</v>
      </c>
      <c r="Q7" s="31">
        <v>1</v>
      </c>
      <c r="R7" s="22">
        <v>0</v>
      </c>
      <c r="S7" s="22">
        <v>5</v>
      </c>
      <c r="T7" s="22">
        <v>1</v>
      </c>
      <c r="U7" s="24">
        <v>8</v>
      </c>
      <c r="V7" s="24">
        <v>9</v>
      </c>
      <c r="W7" s="31">
        <f>V7/U7</f>
        <v>1.125</v>
      </c>
      <c r="X7" s="31">
        <v>1</v>
      </c>
      <c r="Y7" s="22"/>
      <c r="Z7" s="22"/>
      <c r="AA7" s="22"/>
      <c r="AB7" s="7">
        <f aca="true" t="shared" si="0" ref="AB7:AB22">SUM(N7,U7,H7,B7)</f>
        <v>34</v>
      </c>
      <c r="AC7" s="7">
        <f aca="true" t="shared" si="1" ref="AC7:AC22">SUM(V7,O7,I7,C7)</f>
        <v>31</v>
      </c>
      <c r="AD7" s="45">
        <f aca="true" t="shared" si="2" ref="AD7:AD22">AVERAGE(W7,P7,J7,D7)</f>
        <v>0.9205357142857142</v>
      </c>
      <c r="AE7" s="8">
        <f aca="true" t="shared" si="3" ref="AE7:AE22">SUM(Y7,R7,E7,K7)</f>
        <v>0</v>
      </c>
      <c r="AF7" s="8">
        <f aca="true" t="shared" si="4" ref="AF7:AF22">SUM(Z7,S7,L7,F7)</f>
        <v>13</v>
      </c>
      <c r="AG7" s="8">
        <f aca="true" t="shared" si="5" ref="AG7:AG22">SUM(AA7,T7,M7,G7)</f>
        <v>3</v>
      </c>
      <c r="AH7" s="24" t="s">
        <v>53</v>
      </c>
    </row>
    <row r="8" spans="1:34" ht="12.75">
      <c r="A8" s="24" t="s">
        <v>54</v>
      </c>
      <c r="B8" s="24">
        <v>9</v>
      </c>
      <c r="C8" s="24">
        <v>9</v>
      </c>
      <c r="D8" s="31">
        <f aca="true" t="shared" si="6" ref="D8:D22">C8/B8</f>
        <v>1</v>
      </c>
      <c r="E8" s="22">
        <v>0</v>
      </c>
      <c r="F8" s="22">
        <v>4</v>
      </c>
      <c r="G8" s="22">
        <v>1</v>
      </c>
      <c r="H8" s="24">
        <v>7</v>
      </c>
      <c r="I8" s="24">
        <v>6</v>
      </c>
      <c r="J8" s="31">
        <f aca="true" t="shared" si="7" ref="J8:J22">I8/H8</f>
        <v>0.8571428571428571</v>
      </c>
      <c r="K8" s="22">
        <v>0</v>
      </c>
      <c r="L8" s="22">
        <v>4</v>
      </c>
      <c r="M8" s="22">
        <v>1</v>
      </c>
      <c r="N8" s="24">
        <v>10</v>
      </c>
      <c r="O8" s="24">
        <v>5</v>
      </c>
      <c r="P8" s="31">
        <f aca="true" t="shared" si="8" ref="P8:P22">O8/N8</f>
        <v>0.5</v>
      </c>
      <c r="Q8" s="31">
        <v>1</v>
      </c>
      <c r="R8" s="22">
        <v>0</v>
      </c>
      <c r="S8" s="22">
        <v>5</v>
      </c>
      <c r="T8" s="22">
        <v>1</v>
      </c>
      <c r="U8" s="24">
        <v>8</v>
      </c>
      <c r="V8" s="24">
        <v>9</v>
      </c>
      <c r="W8" s="31">
        <f aca="true" t="shared" si="9" ref="W8:W22">V8/U8</f>
        <v>1.125</v>
      </c>
      <c r="X8" s="31">
        <v>1</v>
      </c>
      <c r="Y8" s="22"/>
      <c r="Z8" s="22"/>
      <c r="AA8" s="22"/>
      <c r="AB8" s="7">
        <f t="shared" si="0"/>
        <v>34</v>
      </c>
      <c r="AC8" s="7">
        <f t="shared" si="1"/>
        <v>29</v>
      </c>
      <c r="AD8" s="45">
        <f t="shared" si="2"/>
        <v>0.8705357142857143</v>
      </c>
      <c r="AE8" s="8">
        <f t="shared" si="3"/>
        <v>0</v>
      </c>
      <c r="AF8" s="8">
        <f t="shared" si="4"/>
        <v>13</v>
      </c>
      <c r="AG8" s="8">
        <f t="shared" si="5"/>
        <v>3</v>
      </c>
      <c r="AH8" s="24" t="s">
        <v>54</v>
      </c>
    </row>
    <row r="9" spans="1:34" ht="12.75">
      <c r="A9" s="24" t="s">
        <v>55</v>
      </c>
      <c r="B9" s="24">
        <v>9</v>
      </c>
      <c r="C9" s="24">
        <v>9</v>
      </c>
      <c r="D9" s="31">
        <f t="shared" si="6"/>
        <v>1</v>
      </c>
      <c r="E9" s="22">
        <v>0</v>
      </c>
      <c r="F9" s="22">
        <v>4</v>
      </c>
      <c r="G9" s="22">
        <v>1</v>
      </c>
      <c r="H9" s="24">
        <v>7</v>
      </c>
      <c r="I9" s="24">
        <v>6</v>
      </c>
      <c r="J9" s="31">
        <f t="shared" si="7"/>
        <v>0.8571428571428571</v>
      </c>
      <c r="K9" s="22">
        <v>0</v>
      </c>
      <c r="L9" s="22">
        <v>4</v>
      </c>
      <c r="M9" s="22">
        <v>1</v>
      </c>
      <c r="N9" s="24">
        <v>10</v>
      </c>
      <c r="O9" s="24">
        <v>5</v>
      </c>
      <c r="P9" s="31">
        <f t="shared" si="8"/>
        <v>0.5</v>
      </c>
      <c r="Q9" s="31">
        <v>1</v>
      </c>
      <c r="R9" s="22">
        <v>0</v>
      </c>
      <c r="S9" s="22">
        <v>5</v>
      </c>
      <c r="T9" s="22">
        <v>1</v>
      </c>
      <c r="U9" s="24">
        <v>8</v>
      </c>
      <c r="V9" s="24">
        <v>9</v>
      </c>
      <c r="W9" s="31">
        <f t="shared" si="9"/>
        <v>1.125</v>
      </c>
      <c r="X9" s="31">
        <v>1</v>
      </c>
      <c r="Y9" s="22"/>
      <c r="Z9" s="22"/>
      <c r="AA9" s="22"/>
      <c r="AB9" s="7">
        <f t="shared" si="0"/>
        <v>34</v>
      </c>
      <c r="AC9" s="7">
        <f t="shared" si="1"/>
        <v>29</v>
      </c>
      <c r="AD9" s="45">
        <f t="shared" si="2"/>
        <v>0.8705357142857143</v>
      </c>
      <c r="AE9" s="8">
        <f t="shared" si="3"/>
        <v>0</v>
      </c>
      <c r="AF9" s="8">
        <f t="shared" si="4"/>
        <v>13</v>
      </c>
      <c r="AG9" s="8">
        <f t="shared" si="5"/>
        <v>3</v>
      </c>
      <c r="AH9" s="24" t="s">
        <v>55</v>
      </c>
    </row>
    <row r="10" spans="1:34" ht="12.75">
      <c r="A10" s="24" t="s">
        <v>56</v>
      </c>
      <c r="B10" s="24">
        <v>9</v>
      </c>
      <c r="C10" s="24">
        <v>9</v>
      </c>
      <c r="D10" s="31">
        <f t="shared" si="6"/>
        <v>1</v>
      </c>
      <c r="E10" s="22">
        <v>0</v>
      </c>
      <c r="F10" s="22">
        <v>4</v>
      </c>
      <c r="G10" s="22">
        <v>1</v>
      </c>
      <c r="H10" s="24">
        <v>7</v>
      </c>
      <c r="I10" s="24">
        <v>5</v>
      </c>
      <c r="J10" s="31">
        <f t="shared" si="7"/>
        <v>0.7142857142857143</v>
      </c>
      <c r="K10" s="22">
        <v>0</v>
      </c>
      <c r="L10" s="22">
        <v>4</v>
      </c>
      <c r="M10" s="22">
        <v>1</v>
      </c>
      <c r="N10" s="24">
        <v>10</v>
      </c>
      <c r="O10" s="24">
        <v>3</v>
      </c>
      <c r="P10" s="31">
        <f t="shared" si="8"/>
        <v>0.3</v>
      </c>
      <c r="Q10" s="31">
        <v>1</v>
      </c>
      <c r="R10" s="22">
        <v>0</v>
      </c>
      <c r="S10" s="22">
        <v>5</v>
      </c>
      <c r="T10" s="22">
        <v>1</v>
      </c>
      <c r="U10" s="24">
        <v>8</v>
      </c>
      <c r="V10" s="24">
        <v>9</v>
      </c>
      <c r="W10" s="31">
        <f t="shared" si="9"/>
        <v>1.125</v>
      </c>
      <c r="X10" s="31">
        <v>1</v>
      </c>
      <c r="Y10" s="22"/>
      <c r="Z10" s="22"/>
      <c r="AA10" s="22"/>
      <c r="AB10" s="7">
        <f t="shared" si="0"/>
        <v>34</v>
      </c>
      <c r="AC10" s="7">
        <f t="shared" si="1"/>
        <v>26</v>
      </c>
      <c r="AD10" s="45">
        <f t="shared" si="2"/>
        <v>0.7848214285714286</v>
      </c>
      <c r="AE10" s="8">
        <f t="shared" si="3"/>
        <v>0</v>
      </c>
      <c r="AF10" s="8">
        <f t="shared" si="4"/>
        <v>13</v>
      </c>
      <c r="AG10" s="8">
        <f t="shared" si="5"/>
        <v>3</v>
      </c>
      <c r="AH10" s="24" t="s">
        <v>56</v>
      </c>
    </row>
    <row r="11" spans="1:34" ht="12.75">
      <c r="A11" s="24" t="s">
        <v>57</v>
      </c>
      <c r="B11" s="24">
        <v>9</v>
      </c>
      <c r="C11" s="24">
        <v>9</v>
      </c>
      <c r="D11" s="31">
        <f t="shared" si="6"/>
        <v>1</v>
      </c>
      <c r="E11" s="22">
        <v>0</v>
      </c>
      <c r="F11" s="22">
        <v>3</v>
      </c>
      <c r="G11" s="22">
        <v>1</v>
      </c>
      <c r="H11" s="24">
        <v>7</v>
      </c>
      <c r="I11" s="24">
        <v>6</v>
      </c>
      <c r="J11" s="31">
        <f t="shared" si="7"/>
        <v>0.8571428571428571</v>
      </c>
      <c r="K11" s="22">
        <v>0</v>
      </c>
      <c r="L11" s="22">
        <v>3</v>
      </c>
      <c r="M11" s="22">
        <v>1</v>
      </c>
      <c r="N11" s="24">
        <v>10</v>
      </c>
      <c r="O11" s="24">
        <v>7</v>
      </c>
      <c r="P11" s="31">
        <f t="shared" si="8"/>
        <v>0.7</v>
      </c>
      <c r="Q11" s="31">
        <v>1</v>
      </c>
      <c r="R11" s="22">
        <v>0</v>
      </c>
      <c r="S11" s="22">
        <v>5</v>
      </c>
      <c r="T11" s="22">
        <v>1</v>
      </c>
      <c r="U11" s="24">
        <v>8</v>
      </c>
      <c r="V11" s="24">
        <v>8</v>
      </c>
      <c r="W11" s="31">
        <f t="shared" si="9"/>
        <v>1</v>
      </c>
      <c r="X11" s="31">
        <v>1</v>
      </c>
      <c r="Y11" s="22"/>
      <c r="Z11" s="22"/>
      <c r="AA11" s="22"/>
      <c r="AB11" s="7">
        <f t="shared" si="0"/>
        <v>34</v>
      </c>
      <c r="AC11" s="7">
        <f t="shared" si="1"/>
        <v>30</v>
      </c>
      <c r="AD11" s="45">
        <f t="shared" si="2"/>
        <v>0.8892857142857142</v>
      </c>
      <c r="AE11" s="8">
        <f t="shared" si="3"/>
        <v>0</v>
      </c>
      <c r="AF11" s="8">
        <f t="shared" si="4"/>
        <v>11</v>
      </c>
      <c r="AG11" s="8">
        <f t="shared" si="5"/>
        <v>3</v>
      </c>
      <c r="AH11" s="24" t="s">
        <v>57</v>
      </c>
    </row>
    <row r="12" spans="1:34" ht="12.75">
      <c r="A12" s="24" t="s">
        <v>58</v>
      </c>
      <c r="B12" s="24">
        <v>9</v>
      </c>
      <c r="C12" s="24">
        <v>9</v>
      </c>
      <c r="D12" s="31">
        <f t="shared" si="6"/>
        <v>1</v>
      </c>
      <c r="E12" s="22">
        <v>0</v>
      </c>
      <c r="F12" s="22">
        <v>3</v>
      </c>
      <c r="G12" s="22">
        <v>1</v>
      </c>
      <c r="H12" s="24">
        <v>7</v>
      </c>
      <c r="I12" s="24">
        <v>6</v>
      </c>
      <c r="J12" s="31">
        <f t="shared" si="7"/>
        <v>0.8571428571428571</v>
      </c>
      <c r="K12" s="22">
        <v>0</v>
      </c>
      <c r="L12" s="22">
        <v>3</v>
      </c>
      <c r="M12" s="22">
        <v>1</v>
      </c>
      <c r="N12" s="24">
        <v>10</v>
      </c>
      <c r="O12" s="24">
        <v>5</v>
      </c>
      <c r="P12" s="31">
        <f t="shared" si="8"/>
        <v>0.5</v>
      </c>
      <c r="Q12" s="31">
        <v>1</v>
      </c>
      <c r="R12" s="22">
        <v>0</v>
      </c>
      <c r="S12" s="22">
        <v>5</v>
      </c>
      <c r="T12" s="22">
        <v>1</v>
      </c>
      <c r="U12" s="24">
        <v>8</v>
      </c>
      <c r="V12" s="24">
        <v>9</v>
      </c>
      <c r="W12" s="31">
        <f t="shared" si="9"/>
        <v>1.125</v>
      </c>
      <c r="X12" s="31">
        <v>1</v>
      </c>
      <c r="Y12" s="22"/>
      <c r="Z12" s="22"/>
      <c r="AA12" s="22"/>
      <c r="AB12" s="7">
        <f t="shared" si="0"/>
        <v>34</v>
      </c>
      <c r="AC12" s="7">
        <f t="shared" si="1"/>
        <v>29</v>
      </c>
      <c r="AD12" s="45">
        <f t="shared" si="2"/>
        <v>0.8705357142857143</v>
      </c>
      <c r="AE12" s="8">
        <f t="shared" si="3"/>
        <v>0</v>
      </c>
      <c r="AF12" s="8">
        <f t="shared" si="4"/>
        <v>11</v>
      </c>
      <c r="AG12" s="8">
        <f t="shared" si="5"/>
        <v>3</v>
      </c>
      <c r="AH12" s="24" t="s">
        <v>58</v>
      </c>
    </row>
    <row r="13" spans="1:34" ht="12.75">
      <c r="A13" s="24" t="s">
        <v>59</v>
      </c>
      <c r="B13" s="24">
        <v>9</v>
      </c>
      <c r="C13" s="24">
        <v>9</v>
      </c>
      <c r="D13" s="31">
        <f t="shared" si="6"/>
        <v>1</v>
      </c>
      <c r="E13" s="22">
        <v>0</v>
      </c>
      <c r="F13" s="22">
        <v>3</v>
      </c>
      <c r="G13" s="22">
        <v>1</v>
      </c>
      <c r="H13" s="24">
        <v>7</v>
      </c>
      <c r="I13" s="24">
        <v>6</v>
      </c>
      <c r="J13" s="31">
        <f t="shared" si="7"/>
        <v>0.8571428571428571</v>
      </c>
      <c r="K13" s="22">
        <v>0</v>
      </c>
      <c r="L13" s="22">
        <v>3</v>
      </c>
      <c r="M13" s="22">
        <v>1</v>
      </c>
      <c r="N13" s="24">
        <v>10</v>
      </c>
      <c r="O13" s="24">
        <v>7</v>
      </c>
      <c r="P13" s="31">
        <f t="shared" si="8"/>
        <v>0.7</v>
      </c>
      <c r="Q13" s="31">
        <v>1</v>
      </c>
      <c r="R13" s="22">
        <v>0</v>
      </c>
      <c r="S13" s="22">
        <v>5</v>
      </c>
      <c r="T13" s="22">
        <v>1</v>
      </c>
      <c r="U13" s="24">
        <v>8</v>
      </c>
      <c r="V13" s="24">
        <v>8</v>
      </c>
      <c r="W13" s="31">
        <f t="shared" si="9"/>
        <v>1</v>
      </c>
      <c r="X13" s="31">
        <v>1</v>
      </c>
      <c r="Y13" s="22"/>
      <c r="Z13" s="22"/>
      <c r="AA13" s="22"/>
      <c r="AB13" s="7">
        <f t="shared" si="0"/>
        <v>34</v>
      </c>
      <c r="AC13" s="7">
        <f t="shared" si="1"/>
        <v>30</v>
      </c>
      <c r="AD13" s="45">
        <f t="shared" si="2"/>
        <v>0.8892857142857142</v>
      </c>
      <c r="AE13" s="8">
        <f t="shared" si="3"/>
        <v>0</v>
      </c>
      <c r="AF13" s="8">
        <f t="shared" si="4"/>
        <v>11</v>
      </c>
      <c r="AG13" s="8">
        <f t="shared" si="5"/>
        <v>3</v>
      </c>
      <c r="AH13" s="24" t="s">
        <v>59</v>
      </c>
    </row>
    <row r="14" spans="1:34" ht="12.75">
      <c r="A14" s="24" t="s">
        <v>60</v>
      </c>
      <c r="B14" s="24">
        <v>9</v>
      </c>
      <c r="C14" s="24">
        <v>9</v>
      </c>
      <c r="D14" s="31">
        <f t="shared" si="6"/>
        <v>1</v>
      </c>
      <c r="E14" s="22">
        <v>0</v>
      </c>
      <c r="F14" s="22">
        <v>2</v>
      </c>
      <c r="G14" s="22">
        <v>1</v>
      </c>
      <c r="H14" s="24">
        <v>7</v>
      </c>
      <c r="I14" s="24">
        <v>3</v>
      </c>
      <c r="J14" s="31">
        <f t="shared" si="7"/>
        <v>0.42857142857142855</v>
      </c>
      <c r="K14" s="22">
        <v>0</v>
      </c>
      <c r="L14" s="22">
        <v>6</v>
      </c>
      <c r="M14" s="22">
        <v>0</v>
      </c>
      <c r="N14" s="24">
        <v>10</v>
      </c>
      <c r="O14" s="24">
        <v>7</v>
      </c>
      <c r="P14" s="31">
        <f t="shared" si="8"/>
        <v>0.7</v>
      </c>
      <c r="Q14" s="31">
        <v>1</v>
      </c>
      <c r="R14" s="22">
        <v>0</v>
      </c>
      <c r="S14" s="22">
        <v>9</v>
      </c>
      <c r="T14" s="22">
        <v>1</v>
      </c>
      <c r="U14" s="24">
        <v>8</v>
      </c>
      <c r="V14" s="24">
        <v>8</v>
      </c>
      <c r="W14" s="31">
        <f t="shared" si="9"/>
        <v>1</v>
      </c>
      <c r="X14" s="31">
        <v>1</v>
      </c>
      <c r="Y14" s="22"/>
      <c r="Z14" s="22"/>
      <c r="AA14" s="22"/>
      <c r="AB14" s="7">
        <f t="shared" si="0"/>
        <v>34</v>
      </c>
      <c r="AC14" s="7">
        <f t="shared" si="1"/>
        <v>27</v>
      </c>
      <c r="AD14" s="45">
        <f t="shared" si="2"/>
        <v>0.7821428571428571</v>
      </c>
      <c r="AE14" s="8">
        <f t="shared" si="3"/>
        <v>0</v>
      </c>
      <c r="AF14" s="8">
        <f t="shared" si="4"/>
        <v>17</v>
      </c>
      <c r="AG14" s="8">
        <f t="shared" si="5"/>
        <v>2</v>
      </c>
      <c r="AH14" s="24" t="s">
        <v>60</v>
      </c>
    </row>
    <row r="15" spans="1:34" ht="12.75">
      <c r="A15" s="24" t="s">
        <v>61</v>
      </c>
      <c r="B15" s="24">
        <v>9</v>
      </c>
      <c r="C15" s="24">
        <v>9</v>
      </c>
      <c r="D15" s="31">
        <f t="shared" si="6"/>
        <v>1</v>
      </c>
      <c r="E15" s="22">
        <v>0</v>
      </c>
      <c r="F15" s="22">
        <v>2</v>
      </c>
      <c r="G15" s="22">
        <v>1</v>
      </c>
      <c r="H15" s="24">
        <v>7</v>
      </c>
      <c r="I15" s="24">
        <v>5</v>
      </c>
      <c r="J15" s="31">
        <f t="shared" si="7"/>
        <v>0.7142857142857143</v>
      </c>
      <c r="K15" s="22">
        <v>0</v>
      </c>
      <c r="L15" s="22">
        <v>6</v>
      </c>
      <c r="M15" s="22">
        <v>0</v>
      </c>
      <c r="N15" s="24">
        <v>10</v>
      </c>
      <c r="O15" s="24">
        <v>3</v>
      </c>
      <c r="P15" s="31">
        <f t="shared" si="8"/>
        <v>0.3</v>
      </c>
      <c r="Q15" s="31">
        <v>1</v>
      </c>
      <c r="R15" s="22">
        <v>0</v>
      </c>
      <c r="S15" s="22">
        <v>9</v>
      </c>
      <c r="T15" s="22">
        <v>1</v>
      </c>
      <c r="U15" s="24">
        <v>8</v>
      </c>
      <c r="V15" s="24">
        <v>8</v>
      </c>
      <c r="W15" s="31">
        <f t="shared" si="9"/>
        <v>1</v>
      </c>
      <c r="X15" s="31">
        <v>1</v>
      </c>
      <c r="Y15" s="22"/>
      <c r="Z15" s="22"/>
      <c r="AA15" s="22"/>
      <c r="AB15" s="7">
        <f t="shared" si="0"/>
        <v>34</v>
      </c>
      <c r="AC15" s="7">
        <f t="shared" si="1"/>
        <v>25</v>
      </c>
      <c r="AD15" s="45">
        <f t="shared" si="2"/>
        <v>0.7535714285714286</v>
      </c>
      <c r="AE15" s="8">
        <f t="shared" si="3"/>
        <v>0</v>
      </c>
      <c r="AF15" s="8">
        <f t="shared" si="4"/>
        <v>17</v>
      </c>
      <c r="AG15" s="8">
        <f t="shared" si="5"/>
        <v>2</v>
      </c>
      <c r="AH15" s="24" t="s">
        <v>61</v>
      </c>
    </row>
    <row r="16" spans="1:34" ht="12.75">
      <c r="A16" s="24" t="s">
        <v>62</v>
      </c>
      <c r="B16" s="24">
        <v>9</v>
      </c>
      <c r="C16" s="24">
        <v>9</v>
      </c>
      <c r="D16" s="31">
        <f t="shared" si="6"/>
        <v>1</v>
      </c>
      <c r="E16" s="22">
        <v>0</v>
      </c>
      <c r="F16" s="22">
        <v>2</v>
      </c>
      <c r="G16" s="22">
        <v>1</v>
      </c>
      <c r="H16" s="24">
        <v>7</v>
      </c>
      <c r="I16" s="24">
        <v>4</v>
      </c>
      <c r="J16" s="31">
        <f t="shared" si="7"/>
        <v>0.5714285714285714</v>
      </c>
      <c r="K16" s="22">
        <v>0</v>
      </c>
      <c r="L16" s="22">
        <v>6</v>
      </c>
      <c r="M16" s="22">
        <v>0</v>
      </c>
      <c r="N16" s="24">
        <v>10</v>
      </c>
      <c r="O16" s="24">
        <v>6</v>
      </c>
      <c r="P16" s="31">
        <f t="shared" si="8"/>
        <v>0.6</v>
      </c>
      <c r="Q16" s="31">
        <v>1</v>
      </c>
      <c r="R16" s="22">
        <v>0</v>
      </c>
      <c r="S16" s="22">
        <v>9</v>
      </c>
      <c r="T16" s="22">
        <v>1</v>
      </c>
      <c r="U16" s="24">
        <v>8</v>
      </c>
      <c r="V16" s="24">
        <v>9</v>
      </c>
      <c r="W16" s="31">
        <f t="shared" si="9"/>
        <v>1.125</v>
      </c>
      <c r="X16" s="31">
        <v>1</v>
      </c>
      <c r="Y16" s="22"/>
      <c r="Z16" s="22"/>
      <c r="AA16" s="22"/>
      <c r="AB16" s="7">
        <f t="shared" si="0"/>
        <v>34</v>
      </c>
      <c r="AC16" s="7">
        <f t="shared" si="1"/>
        <v>28</v>
      </c>
      <c r="AD16" s="45">
        <f t="shared" si="2"/>
        <v>0.8241071428571429</v>
      </c>
      <c r="AE16" s="8">
        <f t="shared" si="3"/>
        <v>0</v>
      </c>
      <c r="AF16" s="8">
        <f t="shared" si="4"/>
        <v>17</v>
      </c>
      <c r="AG16" s="8">
        <f t="shared" si="5"/>
        <v>2</v>
      </c>
      <c r="AH16" s="24" t="s">
        <v>62</v>
      </c>
    </row>
    <row r="17" spans="1:34" ht="12.75">
      <c r="A17" s="24" t="s">
        <v>63</v>
      </c>
      <c r="B17" s="24">
        <v>18</v>
      </c>
      <c r="C17" s="24">
        <v>18</v>
      </c>
      <c r="D17" s="31">
        <f t="shared" si="6"/>
        <v>1</v>
      </c>
      <c r="E17" s="22">
        <v>0</v>
      </c>
      <c r="F17" s="22">
        <v>10</v>
      </c>
      <c r="G17" s="22">
        <v>2</v>
      </c>
      <c r="H17" s="24">
        <v>14</v>
      </c>
      <c r="I17" s="24">
        <v>10</v>
      </c>
      <c r="J17" s="31">
        <f t="shared" si="7"/>
        <v>0.7142857142857143</v>
      </c>
      <c r="K17" s="22">
        <v>0</v>
      </c>
      <c r="L17" s="22">
        <v>10</v>
      </c>
      <c r="M17" s="22">
        <v>2</v>
      </c>
      <c r="N17" s="24">
        <v>20</v>
      </c>
      <c r="O17" s="24">
        <v>11</v>
      </c>
      <c r="P17" s="31">
        <f t="shared" si="8"/>
        <v>0.55</v>
      </c>
      <c r="Q17" s="31">
        <v>1</v>
      </c>
      <c r="R17" s="22">
        <v>0</v>
      </c>
      <c r="S17" s="22">
        <v>12</v>
      </c>
      <c r="T17" s="22">
        <v>2</v>
      </c>
      <c r="U17" s="24">
        <v>16</v>
      </c>
      <c r="V17" s="24">
        <v>18</v>
      </c>
      <c r="W17" s="31">
        <f t="shared" si="9"/>
        <v>1.125</v>
      </c>
      <c r="X17" s="31">
        <v>1</v>
      </c>
      <c r="Y17" s="22"/>
      <c r="Z17" s="22"/>
      <c r="AA17" s="22"/>
      <c r="AB17" s="7">
        <f t="shared" si="0"/>
        <v>68</v>
      </c>
      <c r="AC17" s="7">
        <f t="shared" si="1"/>
        <v>57</v>
      </c>
      <c r="AD17" s="45">
        <f t="shared" si="2"/>
        <v>0.8473214285714286</v>
      </c>
      <c r="AE17" s="8">
        <f t="shared" si="3"/>
        <v>0</v>
      </c>
      <c r="AF17" s="8">
        <f t="shared" si="4"/>
        <v>32</v>
      </c>
      <c r="AG17" s="8">
        <f t="shared" si="5"/>
        <v>6</v>
      </c>
      <c r="AH17" s="24" t="s">
        <v>63</v>
      </c>
    </row>
    <row r="18" spans="1:34" ht="12.75">
      <c r="A18" s="24" t="s">
        <v>64</v>
      </c>
      <c r="B18" s="24">
        <v>18</v>
      </c>
      <c r="C18" s="24">
        <v>18</v>
      </c>
      <c r="D18" s="31">
        <f t="shared" si="6"/>
        <v>1</v>
      </c>
      <c r="E18" s="22">
        <v>0</v>
      </c>
      <c r="F18" s="22">
        <v>10</v>
      </c>
      <c r="G18" s="22">
        <v>2</v>
      </c>
      <c r="H18" s="24">
        <v>14</v>
      </c>
      <c r="I18" s="24">
        <v>9</v>
      </c>
      <c r="J18" s="31">
        <f t="shared" si="7"/>
        <v>0.6428571428571429</v>
      </c>
      <c r="K18" s="22">
        <v>0</v>
      </c>
      <c r="L18" s="22">
        <v>10</v>
      </c>
      <c r="M18" s="22">
        <v>2</v>
      </c>
      <c r="N18" s="24">
        <v>20</v>
      </c>
      <c r="O18" s="24">
        <v>17</v>
      </c>
      <c r="P18" s="31">
        <f t="shared" si="8"/>
        <v>0.85</v>
      </c>
      <c r="Q18" s="31">
        <v>1</v>
      </c>
      <c r="R18" s="22">
        <v>0</v>
      </c>
      <c r="S18" s="22">
        <v>12</v>
      </c>
      <c r="T18" s="22">
        <v>2</v>
      </c>
      <c r="U18" s="24">
        <v>16</v>
      </c>
      <c r="V18" s="24">
        <v>16</v>
      </c>
      <c r="W18" s="31">
        <f t="shared" si="9"/>
        <v>1</v>
      </c>
      <c r="X18" s="31">
        <v>1</v>
      </c>
      <c r="Y18" s="22"/>
      <c r="Z18" s="22"/>
      <c r="AA18" s="22"/>
      <c r="AB18" s="7">
        <f t="shared" si="0"/>
        <v>68</v>
      </c>
      <c r="AC18" s="7">
        <f t="shared" si="1"/>
        <v>60</v>
      </c>
      <c r="AD18" s="45">
        <f t="shared" si="2"/>
        <v>0.8732142857142857</v>
      </c>
      <c r="AE18" s="8">
        <f t="shared" si="3"/>
        <v>0</v>
      </c>
      <c r="AF18" s="8">
        <f t="shared" si="4"/>
        <v>32</v>
      </c>
      <c r="AG18" s="8">
        <f t="shared" si="5"/>
        <v>6</v>
      </c>
      <c r="AH18" s="24" t="s">
        <v>64</v>
      </c>
    </row>
    <row r="19" spans="1:34" ht="12.75">
      <c r="A19" s="24" t="s">
        <v>65</v>
      </c>
      <c r="B19" s="24">
        <v>18</v>
      </c>
      <c r="C19" s="24">
        <v>18</v>
      </c>
      <c r="D19" s="31">
        <f t="shared" si="6"/>
        <v>1</v>
      </c>
      <c r="E19" s="22">
        <v>0</v>
      </c>
      <c r="F19" s="22">
        <v>10</v>
      </c>
      <c r="G19" s="22">
        <v>2</v>
      </c>
      <c r="H19" s="24">
        <v>14</v>
      </c>
      <c r="I19" s="24">
        <v>9</v>
      </c>
      <c r="J19" s="31">
        <f t="shared" si="7"/>
        <v>0.6428571428571429</v>
      </c>
      <c r="K19" s="22">
        <v>0</v>
      </c>
      <c r="L19" s="22">
        <v>10</v>
      </c>
      <c r="M19" s="22">
        <v>2</v>
      </c>
      <c r="N19" s="24">
        <v>20</v>
      </c>
      <c r="O19" s="24">
        <v>17</v>
      </c>
      <c r="P19" s="31">
        <f t="shared" si="8"/>
        <v>0.85</v>
      </c>
      <c r="Q19" s="31">
        <v>1</v>
      </c>
      <c r="R19" s="22">
        <v>0</v>
      </c>
      <c r="S19" s="22">
        <v>12</v>
      </c>
      <c r="T19" s="22">
        <v>2</v>
      </c>
      <c r="U19" s="24">
        <v>16</v>
      </c>
      <c r="V19" s="24">
        <v>16</v>
      </c>
      <c r="W19" s="31">
        <f t="shared" si="9"/>
        <v>1</v>
      </c>
      <c r="X19" s="31">
        <v>1</v>
      </c>
      <c r="Y19" s="22"/>
      <c r="Z19" s="22"/>
      <c r="AA19" s="22"/>
      <c r="AB19" s="7">
        <f t="shared" si="0"/>
        <v>68</v>
      </c>
      <c r="AC19" s="7">
        <f t="shared" si="1"/>
        <v>60</v>
      </c>
      <c r="AD19" s="45">
        <f t="shared" si="2"/>
        <v>0.8732142857142857</v>
      </c>
      <c r="AE19" s="8">
        <f t="shared" si="3"/>
        <v>0</v>
      </c>
      <c r="AF19" s="8">
        <f t="shared" si="4"/>
        <v>32</v>
      </c>
      <c r="AG19" s="8">
        <f t="shared" si="5"/>
        <v>6</v>
      </c>
      <c r="AH19" s="24" t="s">
        <v>65</v>
      </c>
    </row>
    <row r="20" spans="1:34" ht="12.75">
      <c r="A20" s="24" t="s">
        <v>66</v>
      </c>
      <c r="B20" s="24">
        <v>36</v>
      </c>
      <c r="C20" s="24">
        <v>36</v>
      </c>
      <c r="D20" s="31">
        <f t="shared" si="6"/>
        <v>1</v>
      </c>
      <c r="E20" s="22">
        <v>0</v>
      </c>
      <c r="F20" s="22">
        <v>16</v>
      </c>
      <c r="G20" s="22">
        <v>2</v>
      </c>
      <c r="H20" s="24">
        <v>28</v>
      </c>
      <c r="I20" s="24">
        <v>23</v>
      </c>
      <c r="J20" s="31">
        <f t="shared" si="7"/>
        <v>0.8214285714285714</v>
      </c>
      <c r="K20" s="22">
        <v>0</v>
      </c>
      <c r="L20" s="22">
        <v>14</v>
      </c>
      <c r="M20" s="22">
        <v>3</v>
      </c>
      <c r="N20" s="24">
        <v>40</v>
      </c>
      <c r="O20" s="24">
        <v>25</v>
      </c>
      <c r="P20" s="31">
        <f t="shared" si="8"/>
        <v>0.625</v>
      </c>
      <c r="Q20" s="31">
        <v>1</v>
      </c>
      <c r="R20" s="22">
        <v>0</v>
      </c>
      <c r="S20" s="22">
        <v>19</v>
      </c>
      <c r="T20" s="22">
        <v>2</v>
      </c>
      <c r="U20" s="24">
        <v>32</v>
      </c>
      <c r="V20" s="24">
        <v>32</v>
      </c>
      <c r="W20" s="31">
        <f t="shared" si="9"/>
        <v>1</v>
      </c>
      <c r="X20" s="31">
        <v>1</v>
      </c>
      <c r="Y20" s="22"/>
      <c r="Z20" s="22"/>
      <c r="AA20" s="22"/>
      <c r="AB20" s="7">
        <f t="shared" si="0"/>
        <v>136</v>
      </c>
      <c r="AC20" s="7">
        <f t="shared" si="1"/>
        <v>116</v>
      </c>
      <c r="AD20" s="45">
        <f t="shared" si="2"/>
        <v>0.8616071428571428</v>
      </c>
      <c r="AE20" s="8">
        <f t="shared" si="3"/>
        <v>0</v>
      </c>
      <c r="AF20" s="8">
        <f t="shared" si="4"/>
        <v>49</v>
      </c>
      <c r="AG20" s="8">
        <f t="shared" si="5"/>
        <v>7</v>
      </c>
      <c r="AH20" s="24" t="s">
        <v>66</v>
      </c>
    </row>
    <row r="21" spans="1:34" ht="12.75">
      <c r="A21" s="24" t="s">
        <v>67</v>
      </c>
      <c r="B21" s="24">
        <v>9</v>
      </c>
      <c r="C21" s="24">
        <v>9</v>
      </c>
      <c r="D21" s="31">
        <f t="shared" si="6"/>
        <v>1</v>
      </c>
      <c r="E21" s="22">
        <v>0</v>
      </c>
      <c r="F21" s="22">
        <v>8</v>
      </c>
      <c r="G21" s="22">
        <v>2</v>
      </c>
      <c r="H21" s="24">
        <v>7</v>
      </c>
      <c r="I21" s="24">
        <v>4</v>
      </c>
      <c r="J21" s="31">
        <f t="shared" si="7"/>
        <v>0.5714285714285714</v>
      </c>
      <c r="K21" s="22">
        <v>0</v>
      </c>
      <c r="L21" s="22">
        <v>3</v>
      </c>
      <c r="M21" s="22">
        <v>1</v>
      </c>
      <c r="N21" s="24">
        <v>10</v>
      </c>
      <c r="O21" s="24">
        <v>8</v>
      </c>
      <c r="P21" s="31">
        <f t="shared" si="8"/>
        <v>0.8</v>
      </c>
      <c r="Q21" s="31">
        <v>1</v>
      </c>
      <c r="R21" s="22">
        <v>0</v>
      </c>
      <c r="S21" s="22">
        <v>6</v>
      </c>
      <c r="T21" s="22">
        <v>1</v>
      </c>
      <c r="U21" s="24">
        <v>8</v>
      </c>
      <c r="V21" s="24">
        <v>8</v>
      </c>
      <c r="W21" s="31">
        <f t="shared" si="9"/>
        <v>1</v>
      </c>
      <c r="X21" s="31">
        <v>1</v>
      </c>
      <c r="Y21" s="22"/>
      <c r="Z21" s="22"/>
      <c r="AA21" s="22"/>
      <c r="AB21" s="7">
        <f t="shared" si="0"/>
        <v>34</v>
      </c>
      <c r="AC21" s="7">
        <f t="shared" si="1"/>
        <v>29</v>
      </c>
      <c r="AD21" s="45">
        <f t="shared" si="2"/>
        <v>0.8428571428571429</v>
      </c>
      <c r="AE21" s="8">
        <f t="shared" si="3"/>
        <v>0</v>
      </c>
      <c r="AF21" s="8">
        <f t="shared" si="4"/>
        <v>17</v>
      </c>
      <c r="AG21" s="8">
        <f t="shared" si="5"/>
        <v>4</v>
      </c>
      <c r="AH21" s="24" t="s">
        <v>67</v>
      </c>
    </row>
    <row r="22" spans="1:34" ht="12.75">
      <c r="A22" s="24" t="s">
        <v>68</v>
      </c>
      <c r="B22" s="24">
        <v>9</v>
      </c>
      <c r="C22" s="24">
        <v>9</v>
      </c>
      <c r="D22" s="31">
        <f t="shared" si="6"/>
        <v>1</v>
      </c>
      <c r="E22" s="22">
        <v>0</v>
      </c>
      <c r="F22" s="22">
        <v>4</v>
      </c>
      <c r="G22" s="22">
        <v>2</v>
      </c>
      <c r="H22" s="24">
        <v>7</v>
      </c>
      <c r="I22" s="24">
        <v>5</v>
      </c>
      <c r="J22" s="31">
        <f t="shared" si="7"/>
        <v>0.7142857142857143</v>
      </c>
      <c r="K22" s="22">
        <v>0</v>
      </c>
      <c r="L22" s="22">
        <v>4</v>
      </c>
      <c r="M22" s="22">
        <v>1</v>
      </c>
      <c r="N22" s="24">
        <v>10</v>
      </c>
      <c r="O22" s="24">
        <v>6</v>
      </c>
      <c r="P22" s="31">
        <f t="shared" si="8"/>
        <v>0.6</v>
      </c>
      <c r="Q22" s="31">
        <v>1</v>
      </c>
      <c r="R22" s="22">
        <v>0</v>
      </c>
      <c r="S22" s="22">
        <v>8</v>
      </c>
      <c r="T22" s="22">
        <v>0</v>
      </c>
      <c r="U22" s="24">
        <v>8</v>
      </c>
      <c r="V22" s="24">
        <v>8</v>
      </c>
      <c r="W22" s="31">
        <f t="shared" si="9"/>
        <v>1</v>
      </c>
      <c r="X22" s="31">
        <v>1</v>
      </c>
      <c r="Y22" s="22"/>
      <c r="Z22" s="22"/>
      <c r="AA22" s="22"/>
      <c r="AB22" s="7">
        <f t="shared" si="0"/>
        <v>34</v>
      </c>
      <c r="AC22" s="7">
        <f t="shared" si="1"/>
        <v>28</v>
      </c>
      <c r="AD22" s="45">
        <f t="shared" si="2"/>
        <v>0.8285714285714286</v>
      </c>
      <c r="AE22" s="8">
        <f t="shared" si="3"/>
        <v>0</v>
      </c>
      <c r="AF22" s="8">
        <f t="shared" si="4"/>
        <v>16</v>
      </c>
      <c r="AG22" s="8">
        <f t="shared" si="5"/>
        <v>3</v>
      </c>
      <c r="AH22" s="24" t="s">
        <v>68</v>
      </c>
    </row>
    <row r="24" spans="1:34" ht="12.75">
      <c r="A24" s="9" t="s">
        <v>4</v>
      </c>
      <c r="B24" s="8">
        <f>SUM(B7:B22)</f>
        <v>198</v>
      </c>
      <c r="C24" s="8">
        <f>SUM(C7:C22)</f>
        <v>198</v>
      </c>
      <c r="D24" s="33">
        <f>AVERAGE(D7:D22)</f>
        <v>1</v>
      </c>
      <c r="E24" s="8">
        <f>SUM(E7:E22)</f>
        <v>0</v>
      </c>
      <c r="F24" s="8">
        <f>SUM(F7:F22)</f>
        <v>89</v>
      </c>
      <c r="G24" s="8">
        <f>SUM(G7:G22)</f>
        <v>22</v>
      </c>
      <c r="H24" s="8">
        <f>SUM(H7:H22)</f>
        <v>154</v>
      </c>
      <c r="I24" s="8">
        <f>SUM(I7:I22)</f>
        <v>113</v>
      </c>
      <c r="J24" s="33">
        <f>AVERAGE(J7:J22)</f>
        <v>0.7299107142857141</v>
      </c>
      <c r="K24" s="8">
        <f>SUM(K7:K22)</f>
        <v>0</v>
      </c>
      <c r="L24" s="8">
        <f>SUM(L7:L22)</f>
        <v>94</v>
      </c>
      <c r="M24" s="8">
        <f>SUM(M7:M22)</f>
        <v>18</v>
      </c>
      <c r="N24" s="8">
        <f>SUM(N7:N18)</f>
        <v>140</v>
      </c>
      <c r="O24" s="8">
        <f>SUM(O7:O22)</f>
        <v>139</v>
      </c>
      <c r="P24" s="33">
        <f>AVERAGE(P7:P22)</f>
        <v>0.6109375</v>
      </c>
      <c r="Q24" s="33">
        <f>AVERAGE(Q7:Q22)</f>
        <v>1</v>
      </c>
      <c r="R24" s="8">
        <f>SUM(R7:R18)</f>
        <v>0</v>
      </c>
      <c r="S24" s="8">
        <f>SUM(S7:S18)</f>
        <v>86</v>
      </c>
      <c r="T24" s="8">
        <f>SUM(T7:T18)</f>
        <v>14</v>
      </c>
      <c r="U24" s="8">
        <f>SUM(U7:U18)</f>
        <v>112</v>
      </c>
      <c r="V24" s="8">
        <f>SUM(V7:V18)</f>
        <v>120</v>
      </c>
      <c r="W24" s="8">
        <f>AVERAGE(W7:W18)</f>
        <v>1.0729166666666667</v>
      </c>
      <c r="X24" s="33">
        <f>AVERAGE(X7:X22)</f>
        <v>1</v>
      </c>
      <c r="Y24" s="8">
        <f>SUM(Y7:Y18)</f>
        <v>0</v>
      </c>
      <c r="Z24" s="8">
        <f>SUM(Z7:Z18)</f>
        <v>0</v>
      </c>
      <c r="AA24" s="8">
        <f>SUM(AA7:AA18)</f>
        <v>0</v>
      </c>
      <c r="AB24" s="8">
        <f>SUM(AB7:AB22)</f>
        <v>748</v>
      </c>
      <c r="AC24" s="8">
        <f>SUM(AC7:AC22)</f>
        <v>634</v>
      </c>
      <c r="AD24" s="28">
        <f>AVERAGE(AD7:AD22)</f>
        <v>0.8488839285714285</v>
      </c>
      <c r="AE24" s="8">
        <f>SUM(AE7:AE22)</f>
        <v>0</v>
      </c>
      <c r="AF24" s="8">
        <f>SUM(AF7:AF22)</f>
        <v>314</v>
      </c>
      <c r="AG24" s="8">
        <f>SUM(AG7:AG22)</f>
        <v>59</v>
      </c>
      <c r="AH24" s="9" t="s">
        <v>4</v>
      </c>
    </row>
    <row r="30" spans="1:15" ht="12.75">
      <c r="A30" s="133" t="s">
        <v>43</v>
      </c>
      <c r="B30" s="132" t="s">
        <v>22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</row>
    <row r="31" spans="1:15" ht="12.75">
      <c r="A31" s="133"/>
      <c r="B31" s="126" t="s">
        <v>10</v>
      </c>
      <c r="C31" s="126"/>
      <c r="D31" s="126" t="s">
        <v>11</v>
      </c>
      <c r="E31" s="126"/>
      <c r="F31" s="122" t="s">
        <v>12</v>
      </c>
      <c r="G31" s="123"/>
      <c r="H31" s="122" t="s">
        <v>13</v>
      </c>
      <c r="I31" s="123"/>
      <c r="J31" s="126" t="s">
        <v>14</v>
      </c>
      <c r="K31" s="126"/>
      <c r="L31" s="122" t="s">
        <v>15</v>
      </c>
      <c r="M31" s="123"/>
      <c r="N31" s="122" t="s">
        <v>16</v>
      </c>
      <c r="O31" s="123"/>
    </row>
    <row r="32" spans="1:15" ht="35.25">
      <c r="A32" s="133"/>
      <c r="B32" s="10" t="s">
        <v>20</v>
      </c>
      <c r="C32" s="10" t="s">
        <v>21</v>
      </c>
      <c r="D32" s="10" t="s">
        <v>20</v>
      </c>
      <c r="E32" s="10" t="s">
        <v>21</v>
      </c>
      <c r="F32" s="124"/>
      <c r="G32" s="125"/>
      <c r="H32" s="124"/>
      <c r="I32" s="125"/>
      <c r="J32" s="10" t="s">
        <v>20</v>
      </c>
      <c r="K32" s="10" t="s">
        <v>21</v>
      </c>
      <c r="L32" s="124"/>
      <c r="M32" s="125"/>
      <c r="N32" s="124"/>
      <c r="O32" s="125"/>
    </row>
    <row r="33" spans="1:15" ht="12.75">
      <c r="A33" s="24" t="s">
        <v>53</v>
      </c>
      <c r="B33" s="22">
        <v>71</v>
      </c>
      <c r="C33" s="22">
        <v>38</v>
      </c>
      <c r="D33" s="22"/>
      <c r="E33" s="22"/>
      <c r="F33" s="8" t="str">
        <f>IF(D33&gt;B33,"выше",IF(D33&lt;B33,"ниже","без изменений"))</f>
        <v>ниже</v>
      </c>
      <c r="G33" s="8">
        <f>ABS(D33-B33)</f>
        <v>71</v>
      </c>
      <c r="H33" s="8" t="str">
        <f>IF(E33&gt;C33,"выше",IF(E33&lt;C33,"ниже","без изменений"))</f>
        <v>ниже</v>
      </c>
      <c r="I33" s="8">
        <f>ABS(E33-C33)</f>
        <v>38</v>
      </c>
      <c r="J33" s="22">
        <v>100</v>
      </c>
      <c r="K33" s="22">
        <v>67</v>
      </c>
      <c r="L33" s="8" t="str">
        <f>IF(J33&gt;D33,"выше",IF(J33&lt;D33,"ниже","без изменений"))</f>
        <v>выше</v>
      </c>
      <c r="M33" s="8">
        <f>ABS(J33-D33)</f>
        <v>100</v>
      </c>
      <c r="N33" s="8" t="str">
        <f>IF(K33&gt;E33,"выше",IF(K33&lt;E33,"ниже","без изменений"))</f>
        <v>выше</v>
      </c>
      <c r="O33" s="8">
        <f>ABS(K33-E33)</f>
        <v>67</v>
      </c>
    </row>
    <row r="34" spans="1:15" ht="12.75">
      <c r="A34" s="24" t="s">
        <v>54</v>
      </c>
      <c r="B34" s="22">
        <v>79</v>
      </c>
      <c r="C34" s="22">
        <v>26</v>
      </c>
      <c r="D34" s="22"/>
      <c r="E34" s="22"/>
      <c r="F34" s="8" t="str">
        <f aca="true" t="shared" si="10" ref="F34:F50">IF(D34&gt;B34,"выше",IF(D34&lt;B34,"ниже","без изменений"))</f>
        <v>ниже</v>
      </c>
      <c r="G34" s="8">
        <f aca="true" t="shared" si="11" ref="G34:G48">ABS(D34-B34)</f>
        <v>79</v>
      </c>
      <c r="H34" s="8" t="str">
        <f aca="true" t="shared" si="12" ref="H34:H50">IF(E34&gt;C34,"выше",IF(E34&lt;C34,"ниже","без изменений"))</f>
        <v>ниже</v>
      </c>
      <c r="I34" s="8">
        <f aca="true" t="shared" si="13" ref="I34:I48">ABS(E34-C34)</f>
        <v>26</v>
      </c>
      <c r="J34" s="22">
        <v>100</v>
      </c>
      <c r="K34" s="22">
        <v>75</v>
      </c>
      <c r="L34" s="8" t="str">
        <f aca="true" t="shared" si="14" ref="L34:L50">IF(J34&gt;D34,"выше",IF(J34&lt;D34,"ниже","без изменений"))</f>
        <v>выше</v>
      </c>
      <c r="M34" s="8">
        <f aca="true" t="shared" si="15" ref="M34:M48">ABS(J34-D34)</f>
        <v>100</v>
      </c>
      <c r="N34" s="8" t="str">
        <f aca="true" t="shared" si="16" ref="N34:N50">IF(K34&gt;E34,"выше",IF(K34&lt;E34,"ниже","без изменений"))</f>
        <v>выше</v>
      </c>
      <c r="O34" s="8">
        <f aca="true" t="shared" si="17" ref="O34:O48">ABS(K34-E34)</f>
        <v>75</v>
      </c>
    </row>
    <row r="35" spans="1:15" ht="12.75">
      <c r="A35" s="24" t="s">
        <v>55</v>
      </c>
      <c r="B35" s="22">
        <v>50</v>
      </c>
      <c r="C35" s="22">
        <v>30</v>
      </c>
      <c r="D35" s="22"/>
      <c r="E35" s="22"/>
      <c r="F35" s="8" t="str">
        <f t="shared" si="10"/>
        <v>ниже</v>
      </c>
      <c r="G35" s="8">
        <f t="shared" si="11"/>
        <v>50</v>
      </c>
      <c r="H35" s="8" t="str">
        <f t="shared" si="12"/>
        <v>ниже</v>
      </c>
      <c r="I35" s="8">
        <f t="shared" si="13"/>
        <v>30</v>
      </c>
      <c r="J35" s="22">
        <v>100</v>
      </c>
      <c r="K35" s="22">
        <v>20</v>
      </c>
      <c r="L35" s="8" t="str">
        <f t="shared" si="14"/>
        <v>выше</v>
      </c>
      <c r="M35" s="8">
        <f t="shared" si="15"/>
        <v>100</v>
      </c>
      <c r="N35" s="8" t="str">
        <f t="shared" si="16"/>
        <v>выше</v>
      </c>
      <c r="O35" s="8">
        <f t="shared" si="17"/>
        <v>20</v>
      </c>
    </row>
    <row r="36" spans="1:15" ht="12.75">
      <c r="A36" s="24" t="s">
        <v>56</v>
      </c>
      <c r="B36" s="22">
        <v>50</v>
      </c>
      <c r="C36" s="22">
        <v>20</v>
      </c>
      <c r="D36" s="22"/>
      <c r="E36" s="22"/>
      <c r="F36" s="8" t="str">
        <f t="shared" si="10"/>
        <v>ниже</v>
      </c>
      <c r="G36" s="8">
        <f t="shared" si="11"/>
        <v>50</v>
      </c>
      <c r="H36" s="8" t="str">
        <f t="shared" si="12"/>
        <v>ниже</v>
      </c>
      <c r="I36" s="8">
        <f t="shared" si="13"/>
        <v>20</v>
      </c>
      <c r="J36" s="22">
        <v>81</v>
      </c>
      <c r="K36" s="22">
        <v>19</v>
      </c>
      <c r="L36" s="8" t="str">
        <f t="shared" si="14"/>
        <v>выше</v>
      </c>
      <c r="M36" s="8">
        <f t="shared" si="15"/>
        <v>81</v>
      </c>
      <c r="N36" s="8" t="str">
        <f t="shared" si="16"/>
        <v>выше</v>
      </c>
      <c r="O36" s="8">
        <f t="shared" si="17"/>
        <v>19</v>
      </c>
    </row>
    <row r="37" spans="1:15" ht="12.75">
      <c r="A37" s="24" t="s">
        <v>57</v>
      </c>
      <c r="B37" s="22">
        <v>41</v>
      </c>
      <c r="C37" s="22">
        <v>36</v>
      </c>
      <c r="D37" s="22"/>
      <c r="E37" s="22"/>
      <c r="F37" s="8" t="str">
        <f t="shared" si="10"/>
        <v>ниже</v>
      </c>
      <c r="G37" s="8">
        <f t="shared" si="11"/>
        <v>41</v>
      </c>
      <c r="H37" s="8" t="str">
        <f t="shared" si="12"/>
        <v>ниже</v>
      </c>
      <c r="I37" s="8">
        <f t="shared" si="13"/>
        <v>36</v>
      </c>
      <c r="J37" s="22">
        <v>83</v>
      </c>
      <c r="K37" s="22">
        <v>61</v>
      </c>
      <c r="L37" s="8" t="str">
        <f t="shared" si="14"/>
        <v>выше</v>
      </c>
      <c r="M37" s="8">
        <f t="shared" si="15"/>
        <v>83</v>
      </c>
      <c r="N37" s="8" t="str">
        <f t="shared" si="16"/>
        <v>выше</v>
      </c>
      <c r="O37" s="8">
        <f t="shared" si="17"/>
        <v>61</v>
      </c>
    </row>
    <row r="38" spans="1:15" ht="12.75">
      <c r="A38" s="24" t="s">
        <v>58</v>
      </c>
      <c r="B38" s="22">
        <v>78</v>
      </c>
      <c r="C38" s="22">
        <v>30</v>
      </c>
      <c r="D38" s="22"/>
      <c r="E38" s="22"/>
      <c r="F38" s="8" t="str">
        <f t="shared" si="10"/>
        <v>ниже</v>
      </c>
      <c r="G38" s="8">
        <f t="shared" si="11"/>
        <v>78</v>
      </c>
      <c r="H38" s="8" t="str">
        <f t="shared" si="12"/>
        <v>ниже</v>
      </c>
      <c r="I38" s="8">
        <f t="shared" si="13"/>
        <v>30</v>
      </c>
      <c r="J38" s="22">
        <v>69</v>
      </c>
      <c r="K38" s="22">
        <v>38</v>
      </c>
      <c r="L38" s="8" t="str">
        <f t="shared" si="14"/>
        <v>выше</v>
      </c>
      <c r="M38" s="8">
        <f t="shared" si="15"/>
        <v>69</v>
      </c>
      <c r="N38" s="8" t="str">
        <f t="shared" si="16"/>
        <v>выше</v>
      </c>
      <c r="O38" s="8">
        <f t="shared" si="17"/>
        <v>38</v>
      </c>
    </row>
    <row r="39" spans="1:15" ht="12.75">
      <c r="A39" s="24" t="s">
        <v>59</v>
      </c>
      <c r="B39" s="22">
        <v>48</v>
      </c>
      <c r="C39" s="22">
        <v>13</v>
      </c>
      <c r="D39" s="22"/>
      <c r="E39" s="22"/>
      <c r="F39" s="8" t="str">
        <f t="shared" si="10"/>
        <v>ниже</v>
      </c>
      <c r="G39" s="8">
        <f t="shared" si="11"/>
        <v>48</v>
      </c>
      <c r="H39" s="8" t="str">
        <f t="shared" si="12"/>
        <v>ниже</v>
      </c>
      <c r="I39" s="8">
        <f t="shared" si="13"/>
        <v>13</v>
      </c>
      <c r="J39" s="22">
        <v>86</v>
      </c>
      <c r="K39" s="22">
        <v>50</v>
      </c>
      <c r="L39" s="8" t="str">
        <f t="shared" si="14"/>
        <v>выше</v>
      </c>
      <c r="M39" s="8">
        <f t="shared" si="15"/>
        <v>86</v>
      </c>
      <c r="N39" s="8" t="str">
        <f t="shared" si="16"/>
        <v>выше</v>
      </c>
      <c r="O39" s="8">
        <f t="shared" si="17"/>
        <v>50</v>
      </c>
    </row>
    <row r="40" spans="1:15" ht="12.75">
      <c r="A40" s="24" t="s">
        <v>60</v>
      </c>
      <c r="B40" s="22">
        <v>80</v>
      </c>
      <c r="C40" s="22">
        <v>80</v>
      </c>
      <c r="D40" s="22"/>
      <c r="E40" s="22"/>
      <c r="F40" s="8" t="str">
        <f t="shared" si="10"/>
        <v>ниже</v>
      </c>
      <c r="G40" s="8">
        <f t="shared" si="11"/>
        <v>80</v>
      </c>
      <c r="H40" s="8" t="str">
        <f t="shared" si="12"/>
        <v>ниже</v>
      </c>
      <c r="I40" s="8">
        <f t="shared" si="13"/>
        <v>80</v>
      </c>
      <c r="J40" s="22">
        <v>73</v>
      </c>
      <c r="K40" s="22">
        <v>67</v>
      </c>
      <c r="L40" s="8" t="str">
        <f t="shared" si="14"/>
        <v>выше</v>
      </c>
      <c r="M40" s="8">
        <f t="shared" si="15"/>
        <v>73</v>
      </c>
      <c r="N40" s="8" t="str">
        <f t="shared" si="16"/>
        <v>выше</v>
      </c>
      <c r="O40" s="8">
        <f t="shared" si="17"/>
        <v>67</v>
      </c>
    </row>
    <row r="41" spans="1:15" ht="12.75">
      <c r="A41" s="24" t="s">
        <v>61</v>
      </c>
      <c r="B41" s="22">
        <v>84</v>
      </c>
      <c r="C41" s="22">
        <v>11</v>
      </c>
      <c r="D41" s="22"/>
      <c r="E41" s="22"/>
      <c r="F41" s="8" t="str">
        <f t="shared" si="10"/>
        <v>ниже</v>
      </c>
      <c r="G41" s="8">
        <f t="shared" si="11"/>
        <v>84</v>
      </c>
      <c r="H41" s="8" t="str">
        <f t="shared" si="12"/>
        <v>ниже</v>
      </c>
      <c r="I41" s="8">
        <f t="shared" si="13"/>
        <v>11</v>
      </c>
      <c r="J41" s="22">
        <v>64</v>
      </c>
      <c r="K41" s="22">
        <v>21</v>
      </c>
      <c r="L41" s="8" t="str">
        <f t="shared" si="14"/>
        <v>выше</v>
      </c>
      <c r="M41" s="8">
        <f t="shared" si="15"/>
        <v>64</v>
      </c>
      <c r="N41" s="8" t="str">
        <f t="shared" si="16"/>
        <v>выше</v>
      </c>
      <c r="O41" s="8">
        <f t="shared" si="17"/>
        <v>21</v>
      </c>
    </row>
    <row r="42" spans="1:15" ht="12.75">
      <c r="A42" s="24" t="s">
        <v>62</v>
      </c>
      <c r="B42" s="22">
        <v>60</v>
      </c>
      <c r="C42" s="22">
        <v>40</v>
      </c>
      <c r="D42" s="22"/>
      <c r="E42" s="22"/>
      <c r="F42" s="8" t="str">
        <f t="shared" si="10"/>
        <v>ниже</v>
      </c>
      <c r="G42" s="8">
        <f t="shared" si="11"/>
        <v>60</v>
      </c>
      <c r="H42" s="8" t="str">
        <f t="shared" si="12"/>
        <v>ниже</v>
      </c>
      <c r="I42" s="8">
        <f t="shared" si="13"/>
        <v>40</v>
      </c>
      <c r="J42" s="22">
        <v>100</v>
      </c>
      <c r="K42" s="22">
        <v>28</v>
      </c>
      <c r="L42" s="8" t="str">
        <f t="shared" si="14"/>
        <v>выше</v>
      </c>
      <c r="M42" s="8">
        <f t="shared" si="15"/>
        <v>100</v>
      </c>
      <c r="N42" s="8" t="str">
        <f t="shared" si="16"/>
        <v>выше</v>
      </c>
      <c r="O42" s="8">
        <f t="shared" si="17"/>
        <v>28</v>
      </c>
    </row>
    <row r="43" spans="1:15" ht="12.75">
      <c r="A43" s="24" t="s">
        <v>63</v>
      </c>
      <c r="B43" s="22">
        <v>58</v>
      </c>
      <c r="C43" s="22">
        <v>26</v>
      </c>
      <c r="D43" s="22">
        <v>76</v>
      </c>
      <c r="E43" s="22">
        <v>18</v>
      </c>
      <c r="F43" s="8" t="str">
        <f t="shared" si="10"/>
        <v>выше</v>
      </c>
      <c r="G43" s="8">
        <f t="shared" si="11"/>
        <v>18</v>
      </c>
      <c r="H43" s="8" t="str">
        <f t="shared" si="12"/>
        <v>ниже</v>
      </c>
      <c r="I43" s="8">
        <f t="shared" si="13"/>
        <v>8</v>
      </c>
      <c r="J43" s="22">
        <v>89</v>
      </c>
      <c r="K43" s="22">
        <v>78</v>
      </c>
      <c r="L43" s="8" t="str">
        <f t="shared" si="14"/>
        <v>выше</v>
      </c>
      <c r="M43" s="8">
        <f t="shared" si="15"/>
        <v>13</v>
      </c>
      <c r="N43" s="8" t="str">
        <f t="shared" si="16"/>
        <v>выше</v>
      </c>
      <c r="O43" s="8">
        <f t="shared" si="17"/>
        <v>60</v>
      </c>
    </row>
    <row r="44" spans="1:15" ht="12.75">
      <c r="A44" s="24" t="s">
        <v>64</v>
      </c>
      <c r="B44" s="22">
        <v>75</v>
      </c>
      <c r="C44" s="22">
        <v>42</v>
      </c>
      <c r="D44" s="22">
        <v>86</v>
      </c>
      <c r="E44" s="22">
        <v>21</v>
      </c>
      <c r="F44" s="8" t="str">
        <f t="shared" si="10"/>
        <v>выше</v>
      </c>
      <c r="G44" s="8">
        <f t="shared" si="11"/>
        <v>11</v>
      </c>
      <c r="H44" s="8" t="str">
        <f t="shared" si="12"/>
        <v>ниже</v>
      </c>
      <c r="I44" s="8">
        <f t="shared" si="13"/>
        <v>21</v>
      </c>
      <c r="J44" s="22">
        <v>92</v>
      </c>
      <c r="K44" s="22">
        <v>50</v>
      </c>
      <c r="L44" s="8" t="str">
        <f t="shared" si="14"/>
        <v>выше</v>
      </c>
      <c r="M44" s="8">
        <f t="shared" si="15"/>
        <v>6</v>
      </c>
      <c r="N44" s="8" t="str">
        <f t="shared" si="16"/>
        <v>выше</v>
      </c>
      <c r="O44" s="8">
        <f t="shared" si="17"/>
        <v>29</v>
      </c>
    </row>
    <row r="45" spans="1:15" ht="12.75">
      <c r="A45" s="24" t="s">
        <v>65</v>
      </c>
      <c r="B45" s="22">
        <v>40</v>
      </c>
      <c r="C45" s="22">
        <v>30</v>
      </c>
      <c r="D45" s="22">
        <v>100</v>
      </c>
      <c r="E45" s="22">
        <v>30</v>
      </c>
      <c r="F45" s="8" t="str">
        <f t="shared" si="10"/>
        <v>выше</v>
      </c>
      <c r="G45" s="8">
        <f t="shared" si="11"/>
        <v>60</v>
      </c>
      <c r="H45" s="8" t="str">
        <f t="shared" si="12"/>
        <v>без изменений</v>
      </c>
      <c r="I45" s="8">
        <f t="shared" si="13"/>
        <v>0</v>
      </c>
      <c r="J45" s="22">
        <v>100</v>
      </c>
      <c r="K45" s="22">
        <v>22</v>
      </c>
      <c r="L45" s="8" t="str">
        <f t="shared" si="14"/>
        <v>без изменений</v>
      </c>
      <c r="M45" s="8">
        <f t="shared" si="15"/>
        <v>0</v>
      </c>
      <c r="N45" s="8" t="str">
        <f t="shared" si="16"/>
        <v>ниже</v>
      </c>
      <c r="O45" s="8">
        <f t="shared" si="17"/>
        <v>8</v>
      </c>
    </row>
    <row r="46" spans="1:15" ht="12.75">
      <c r="A46" s="24" t="s">
        <v>66</v>
      </c>
      <c r="B46" s="22">
        <v>82</v>
      </c>
      <c r="C46" s="22">
        <v>53</v>
      </c>
      <c r="D46" s="22">
        <v>59</v>
      </c>
      <c r="E46" s="22">
        <v>12</v>
      </c>
      <c r="F46" s="8" t="str">
        <f t="shared" si="10"/>
        <v>ниже</v>
      </c>
      <c r="G46" s="8">
        <f t="shared" si="11"/>
        <v>23</v>
      </c>
      <c r="H46" s="8" t="str">
        <f t="shared" si="12"/>
        <v>ниже</v>
      </c>
      <c r="I46" s="8">
        <f t="shared" si="13"/>
        <v>41</v>
      </c>
      <c r="J46" s="22">
        <v>81</v>
      </c>
      <c r="K46" s="22">
        <v>63</v>
      </c>
      <c r="L46" s="8" t="str">
        <f t="shared" si="14"/>
        <v>выше</v>
      </c>
      <c r="M46" s="8">
        <f t="shared" si="15"/>
        <v>22</v>
      </c>
      <c r="N46" s="8" t="str">
        <f t="shared" si="16"/>
        <v>выше</v>
      </c>
      <c r="O46" s="8">
        <f t="shared" si="17"/>
        <v>51</v>
      </c>
    </row>
    <row r="47" spans="1:15" ht="12.75">
      <c r="A47" s="24" t="s">
        <v>67</v>
      </c>
      <c r="B47" s="22">
        <v>63</v>
      </c>
      <c r="C47" s="22">
        <v>27</v>
      </c>
      <c r="D47" s="22">
        <v>100</v>
      </c>
      <c r="E47" s="22">
        <v>94</v>
      </c>
      <c r="F47" s="8" t="str">
        <f t="shared" si="10"/>
        <v>выше</v>
      </c>
      <c r="G47" s="8">
        <f t="shared" si="11"/>
        <v>37</v>
      </c>
      <c r="H47" s="8" t="str">
        <f t="shared" si="12"/>
        <v>выше</v>
      </c>
      <c r="I47" s="8">
        <f t="shared" si="13"/>
        <v>67</v>
      </c>
      <c r="J47" s="22">
        <v>94</v>
      </c>
      <c r="K47" s="22">
        <v>72</v>
      </c>
      <c r="L47" s="8" t="str">
        <f t="shared" si="14"/>
        <v>ниже</v>
      </c>
      <c r="M47" s="8">
        <f t="shared" si="15"/>
        <v>6</v>
      </c>
      <c r="N47" s="8" t="str">
        <f t="shared" si="16"/>
        <v>ниже</v>
      </c>
      <c r="O47" s="8">
        <f t="shared" si="17"/>
        <v>22</v>
      </c>
    </row>
    <row r="48" spans="1:15" ht="15" customHeight="1">
      <c r="A48" s="24" t="s">
        <v>68</v>
      </c>
      <c r="B48" s="22">
        <v>66</v>
      </c>
      <c r="C48" s="22">
        <v>26</v>
      </c>
      <c r="D48" s="22">
        <v>87</v>
      </c>
      <c r="E48" s="22">
        <v>40</v>
      </c>
      <c r="F48" s="8" t="str">
        <f t="shared" si="10"/>
        <v>выше</v>
      </c>
      <c r="G48" s="8">
        <f t="shared" si="11"/>
        <v>21</v>
      </c>
      <c r="H48" s="8" t="str">
        <f t="shared" si="12"/>
        <v>выше</v>
      </c>
      <c r="I48" s="8">
        <f t="shared" si="13"/>
        <v>14</v>
      </c>
      <c r="J48" s="22">
        <v>100</v>
      </c>
      <c r="K48" s="22">
        <v>86</v>
      </c>
      <c r="L48" s="8" t="str">
        <f t="shared" si="14"/>
        <v>выше</v>
      </c>
      <c r="M48" s="8">
        <f t="shared" si="15"/>
        <v>13</v>
      </c>
      <c r="N48" s="8" t="str">
        <f t="shared" si="16"/>
        <v>выше</v>
      </c>
      <c r="O48" s="8">
        <f t="shared" si="17"/>
        <v>46</v>
      </c>
    </row>
    <row r="50" spans="1:15" ht="12.75">
      <c r="A50" s="9" t="s">
        <v>4</v>
      </c>
      <c r="B50" s="8">
        <f>AVERAGE(B33:B48)</f>
        <v>64.0625</v>
      </c>
      <c r="C50" s="8">
        <f>AVERAGE(C33:C48)</f>
        <v>33</v>
      </c>
      <c r="D50" s="8">
        <f>AVERAGE(D33:D48)</f>
        <v>84.66666666666667</v>
      </c>
      <c r="E50" s="8">
        <f>AVERAGE(E33:E48)</f>
        <v>35.833333333333336</v>
      </c>
      <c r="F50" s="8" t="str">
        <f t="shared" si="10"/>
        <v>выше</v>
      </c>
      <c r="G50" s="8">
        <f>ABS(D50-B50)</f>
        <v>20.60416666666667</v>
      </c>
      <c r="H50" s="8" t="str">
        <f t="shared" si="12"/>
        <v>выше</v>
      </c>
      <c r="I50" s="8">
        <f>ABS(E50-C50)</f>
        <v>2.8333333333333357</v>
      </c>
      <c r="J50" s="8">
        <f>AVERAGE(J33:J48)</f>
        <v>88.25</v>
      </c>
      <c r="K50" s="8">
        <f>AVERAGE(K33:K48)</f>
        <v>51.0625</v>
      </c>
      <c r="L50" s="8" t="str">
        <f t="shared" si="14"/>
        <v>выше</v>
      </c>
      <c r="M50" s="8">
        <f>ABS(J50-D50)</f>
        <v>3.5833333333333286</v>
      </c>
      <c r="N50" s="8" t="str">
        <f t="shared" si="16"/>
        <v>выше</v>
      </c>
      <c r="O50" s="8">
        <f>ABS(K50-E50)</f>
        <v>15.229166666666664</v>
      </c>
    </row>
  </sheetData>
  <sheetProtection/>
  <mergeCells count="36">
    <mergeCell ref="AH4:AH6"/>
    <mergeCell ref="A30:A32"/>
    <mergeCell ref="AB4:AG4"/>
    <mergeCell ref="AB5:AD5"/>
    <mergeCell ref="AE5:AE6"/>
    <mergeCell ref="AF5:AF6"/>
    <mergeCell ref="AG5:AG6"/>
    <mergeCell ref="U4:AA4"/>
    <mergeCell ref="U5:W5"/>
    <mergeCell ref="Y5:Y6"/>
    <mergeCell ref="A4:A6"/>
    <mergeCell ref="B4:G4"/>
    <mergeCell ref="Z5:Z6"/>
    <mergeCell ref="AA5:AA6"/>
    <mergeCell ref="N4:T4"/>
    <mergeCell ref="N5:P5"/>
    <mergeCell ref="R5:R6"/>
    <mergeCell ref="S5:S6"/>
    <mergeCell ref="T5:T6"/>
    <mergeCell ref="H4:M4"/>
    <mergeCell ref="B31:C31"/>
    <mergeCell ref="D31:E31"/>
    <mergeCell ref="F31:G32"/>
    <mergeCell ref="F5:F6"/>
    <mergeCell ref="B30:O30"/>
    <mergeCell ref="B5:D5"/>
    <mergeCell ref="E5:E6"/>
    <mergeCell ref="N31:O32"/>
    <mergeCell ref="M5:M6"/>
    <mergeCell ref="G5:G6"/>
    <mergeCell ref="H31:I32"/>
    <mergeCell ref="J31:K31"/>
    <mergeCell ref="L31:M32"/>
    <mergeCell ref="H5:J5"/>
    <mergeCell ref="K5:K6"/>
    <mergeCell ref="L5:L6"/>
  </mergeCells>
  <conditionalFormatting sqref="H49">
    <cfRule type="cellIs" priority="1" dxfId="2" operator="equal" stopIfTrue="1">
      <formula>"повысилась or повысилась"</formula>
    </cfRule>
    <cfRule type="cellIs" priority="2" dxfId="1" operator="equal" stopIfTrue="1">
      <formula>"понизилась or понизилось"</formula>
    </cfRule>
    <cfRule type="cellIs" priority="3" dxfId="0" operator="equal" stopIfTrue="1">
      <formula>"без изменений"</formula>
    </cfRule>
  </conditionalFormatting>
  <conditionalFormatting sqref="N50 F50 H50 L50 L33:L48 H33:H48 F33:F48 N33:N48">
    <cfRule type="cellIs" priority="4" dxfId="2" operator="equal" stopIfTrue="1">
      <formula>"выше"</formula>
    </cfRule>
    <cfRule type="cellIs" priority="5" dxfId="1" operator="equal" stopIfTrue="1">
      <formula>"ниже"</formula>
    </cfRule>
    <cfRule type="cellIs" priority="6" dxfId="0" operator="equal" stopIfTrue="1">
      <formula>"без изменений"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2"/>
  <sheetViews>
    <sheetView zoomScalePageLayoutView="0" workbookViewId="0" topLeftCell="A1">
      <pane xSplit="1" ySplit="6" topLeftCell="B34" activePane="bottomRight" state="frozen"/>
      <selection pane="topLeft" activeCell="M33" sqref="M33"/>
      <selection pane="topRight" activeCell="M33" sqref="M33"/>
      <selection pane="bottomLeft" activeCell="M33" sqref="M33"/>
      <selection pane="bottomRight" activeCell="M32" sqref="M32:N33"/>
    </sheetView>
  </sheetViews>
  <sheetFormatPr defaultColWidth="9.00390625" defaultRowHeight="12.75"/>
  <cols>
    <col min="1" max="1" width="16.25390625" style="0" customWidth="1"/>
    <col min="8" max="12" width="7.625" style="0" customWidth="1"/>
    <col min="15" max="16" width="6.125" style="0" customWidth="1"/>
    <col min="17" max="17" width="7.875" style="0" customWidth="1"/>
    <col min="18" max="18" width="12.75390625" style="0" customWidth="1"/>
    <col min="19" max="19" width="7.625" style="0" customWidth="1"/>
    <col min="22" max="22" width="6.25390625" style="0" customWidth="1"/>
    <col min="23" max="23" width="6.00390625" style="0" customWidth="1"/>
    <col min="24" max="24" width="6.875" style="0" customWidth="1"/>
    <col min="25" max="25" width="9.875" style="0" customWidth="1"/>
    <col min="29" max="31" width="5.875" style="0" customWidth="1"/>
    <col min="32" max="32" width="6.125" style="0" customWidth="1"/>
  </cols>
  <sheetData>
    <row r="1" spans="1:2" ht="15.75">
      <c r="A1" s="4"/>
      <c r="B1" s="21" t="s">
        <v>51</v>
      </c>
    </row>
    <row r="2" spans="1:2" ht="12.75">
      <c r="A2" s="3" t="s">
        <v>49</v>
      </c>
      <c r="B2" s="20" t="s">
        <v>71</v>
      </c>
    </row>
    <row r="3" ht="15.75">
      <c r="C3" s="4" t="s">
        <v>6</v>
      </c>
    </row>
    <row r="4" spans="1:35" ht="12.75">
      <c r="A4" s="133" t="s">
        <v>43</v>
      </c>
      <c r="B4" s="134" t="s">
        <v>44</v>
      </c>
      <c r="C4" s="134"/>
      <c r="D4" s="134"/>
      <c r="E4" s="134"/>
      <c r="F4" s="134"/>
      <c r="G4" s="134"/>
      <c r="H4" s="134" t="s">
        <v>45</v>
      </c>
      <c r="I4" s="134"/>
      <c r="J4" s="134"/>
      <c r="K4" s="134"/>
      <c r="L4" s="134"/>
      <c r="M4" s="134"/>
      <c r="N4" s="134"/>
      <c r="O4" s="134" t="s">
        <v>46</v>
      </c>
      <c r="P4" s="134"/>
      <c r="Q4" s="134"/>
      <c r="R4" s="134"/>
      <c r="S4" s="134"/>
      <c r="T4" s="134"/>
      <c r="U4" s="134"/>
      <c r="V4" s="134" t="s">
        <v>47</v>
      </c>
      <c r="W4" s="134"/>
      <c r="X4" s="134"/>
      <c r="Y4" s="134"/>
      <c r="Z4" s="134"/>
      <c r="AA4" s="134"/>
      <c r="AB4" s="134"/>
      <c r="AC4" s="134" t="s">
        <v>48</v>
      </c>
      <c r="AD4" s="134"/>
      <c r="AE4" s="134"/>
      <c r="AF4" s="134"/>
      <c r="AG4" s="134"/>
      <c r="AH4" s="134"/>
      <c r="AI4" s="134"/>
    </row>
    <row r="5" spans="1:35" ht="12.75" customHeight="1">
      <c r="A5" s="133"/>
      <c r="B5" s="127" t="s">
        <v>7</v>
      </c>
      <c r="C5" s="128"/>
      <c r="D5" s="129"/>
      <c r="E5" s="130" t="s">
        <v>23</v>
      </c>
      <c r="F5" s="130" t="s">
        <v>8</v>
      </c>
      <c r="G5" s="130" t="s">
        <v>9</v>
      </c>
      <c r="H5" s="137" t="s">
        <v>7</v>
      </c>
      <c r="I5" s="137"/>
      <c r="J5" s="137"/>
      <c r="K5" s="137"/>
      <c r="L5" s="130" t="s">
        <v>23</v>
      </c>
      <c r="M5" s="130" t="s">
        <v>8</v>
      </c>
      <c r="N5" s="130" t="s">
        <v>9</v>
      </c>
      <c r="O5" s="135" t="s">
        <v>7</v>
      </c>
      <c r="P5" s="136"/>
      <c r="Q5" s="136"/>
      <c r="R5" s="36"/>
      <c r="S5" s="130" t="s">
        <v>23</v>
      </c>
      <c r="T5" s="130" t="s">
        <v>8</v>
      </c>
      <c r="U5" s="130" t="s">
        <v>9</v>
      </c>
      <c r="V5" s="127" t="s">
        <v>7</v>
      </c>
      <c r="W5" s="128"/>
      <c r="X5" s="128"/>
      <c r="Y5" s="36"/>
      <c r="Z5" s="130" t="s">
        <v>23</v>
      </c>
      <c r="AA5" s="130" t="s">
        <v>8</v>
      </c>
      <c r="AB5" s="130" t="s">
        <v>9</v>
      </c>
      <c r="AC5" s="127" t="s">
        <v>7</v>
      </c>
      <c r="AD5" s="128"/>
      <c r="AE5" s="128"/>
      <c r="AF5" s="129"/>
      <c r="AG5" s="130" t="s">
        <v>23</v>
      </c>
      <c r="AH5" s="130" t="s">
        <v>8</v>
      </c>
      <c r="AI5" s="130" t="s">
        <v>9</v>
      </c>
    </row>
    <row r="6" spans="1:35" ht="105.75">
      <c r="A6" s="133"/>
      <c r="B6" s="6" t="s">
        <v>17</v>
      </c>
      <c r="C6" s="6" t="s">
        <v>18</v>
      </c>
      <c r="D6" s="6" t="s">
        <v>19</v>
      </c>
      <c r="E6" s="131"/>
      <c r="F6" s="131"/>
      <c r="G6" s="131"/>
      <c r="H6" s="65" t="s">
        <v>17</v>
      </c>
      <c r="I6" s="65" t="s">
        <v>18</v>
      </c>
      <c r="J6" s="43" t="s">
        <v>19</v>
      </c>
      <c r="K6" s="44" t="s">
        <v>77</v>
      </c>
      <c r="L6" s="131"/>
      <c r="M6" s="131"/>
      <c r="N6" s="131"/>
      <c r="O6" s="43" t="s">
        <v>17</v>
      </c>
      <c r="P6" s="43" t="s">
        <v>18</v>
      </c>
      <c r="Q6" s="43" t="s">
        <v>19</v>
      </c>
      <c r="R6" s="44" t="s">
        <v>77</v>
      </c>
      <c r="S6" s="131"/>
      <c r="T6" s="131"/>
      <c r="U6" s="131"/>
      <c r="V6" s="43" t="s">
        <v>17</v>
      </c>
      <c r="W6" s="43" t="s">
        <v>18</v>
      </c>
      <c r="X6" s="43" t="s">
        <v>19</v>
      </c>
      <c r="Y6" s="44" t="s">
        <v>77</v>
      </c>
      <c r="Z6" s="131"/>
      <c r="AA6" s="131"/>
      <c r="AB6" s="131"/>
      <c r="AC6" s="43" t="s">
        <v>17</v>
      </c>
      <c r="AD6" s="43" t="s">
        <v>18</v>
      </c>
      <c r="AE6" s="43" t="s">
        <v>19</v>
      </c>
      <c r="AF6" s="44" t="s">
        <v>77</v>
      </c>
      <c r="AG6" s="131"/>
      <c r="AH6" s="131"/>
      <c r="AI6" s="131"/>
    </row>
    <row r="7" spans="1:35" ht="12.75">
      <c r="A7" s="24" t="s">
        <v>53</v>
      </c>
      <c r="B7" s="24">
        <v>8</v>
      </c>
      <c r="C7" s="24">
        <v>8</v>
      </c>
      <c r="D7" s="31">
        <f>C7/B7</f>
        <v>1</v>
      </c>
      <c r="E7" s="22">
        <v>0</v>
      </c>
      <c r="F7" s="22">
        <v>4</v>
      </c>
      <c r="G7" s="22">
        <v>1</v>
      </c>
      <c r="H7" s="24">
        <v>8</v>
      </c>
      <c r="I7" s="24">
        <v>6</v>
      </c>
      <c r="J7" s="31">
        <f>I7/H7</f>
        <v>0.75</v>
      </c>
      <c r="K7" s="31">
        <v>1</v>
      </c>
      <c r="L7" s="22">
        <v>0</v>
      </c>
      <c r="M7" s="22">
        <v>7</v>
      </c>
      <c r="N7" s="22">
        <v>1</v>
      </c>
      <c r="O7" s="24">
        <v>10</v>
      </c>
      <c r="P7" s="24">
        <v>7</v>
      </c>
      <c r="Q7" s="31">
        <f aca="true" t="shared" si="0" ref="Q7:Q23">P7/O7</f>
        <v>0.7</v>
      </c>
      <c r="R7" s="31">
        <v>1</v>
      </c>
      <c r="S7" s="22">
        <v>0</v>
      </c>
      <c r="T7" s="22">
        <v>8</v>
      </c>
      <c r="U7" s="22">
        <v>2</v>
      </c>
      <c r="V7" s="24">
        <v>8</v>
      </c>
      <c r="W7" s="24">
        <v>8</v>
      </c>
      <c r="X7" s="31">
        <f aca="true" t="shared" si="1" ref="X7:X23">W7/V7</f>
        <v>1</v>
      </c>
      <c r="Y7" s="31">
        <v>1</v>
      </c>
      <c r="Z7" s="22">
        <v>0</v>
      </c>
      <c r="AA7" s="22">
        <v>4</v>
      </c>
      <c r="AB7" s="22">
        <v>1</v>
      </c>
      <c r="AC7" s="7">
        <f>B7+H7+O7+V7</f>
        <v>34</v>
      </c>
      <c r="AD7" s="7">
        <f>C7+I7+P7+W7</f>
        <v>29</v>
      </c>
      <c r="AE7" s="31">
        <f aca="true" t="shared" si="2" ref="AE7:AE23">AD7/AC7</f>
        <v>0.8529411764705882</v>
      </c>
      <c r="AF7" s="31">
        <v>1</v>
      </c>
      <c r="AG7" s="8">
        <f>E7+L7+S7+Z7</f>
        <v>0</v>
      </c>
      <c r="AH7" s="8">
        <f>F7+M7+T7+AA7</f>
        <v>23</v>
      </c>
      <c r="AI7" s="8">
        <f>G7+N7+U7+AB7</f>
        <v>5</v>
      </c>
    </row>
    <row r="8" spans="1:35" ht="12.75">
      <c r="A8" s="24" t="s">
        <v>54</v>
      </c>
      <c r="B8" s="24">
        <v>8</v>
      </c>
      <c r="C8" s="24">
        <v>8</v>
      </c>
      <c r="D8" s="31">
        <f aca="true" t="shared" si="3" ref="D8:D23">C8/B8</f>
        <v>1</v>
      </c>
      <c r="E8" s="22">
        <v>0</v>
      </c>
      <c r="F8" s="22">
        <v>4</v>
      </c>
      <c r="G8" s="22">
        <v>1</v>
      </c>
      <c r="H8" s="24">
        <v>8</v>
      </c>
      <c r="I8" s="24">
        <v>6</v>
      </c>
      <c r="J8" s="31">
        <f aca="true" t="shared" si="4" ref="J8:J23">I8/H8</f>
        <v>0.75</v>
      </c>
      <c r="K8" s="31">
        <v>1</v>
      </c>
      <c r="L8" s="22">
        <v>0</v>
      </c>
      <c r="M8" s="22">
        <v>7</v>
      </c>
      <c r="N8" s="22">
        <v>1</v>
      </c>
      <c r="O8" s="24">
        <v>10</v>
      </c>
      <c r="P8" s="24">
        <v>7</v>
      </c>
      <c r="Q8" s="31">
        <f t="shared" si="0"/>
        <v>0.7</v>
      </c>
      <c r="R8" s="31">
        <v>1</v>
      </c>
      <c r="S8" s="22">
        <v>0</v>
      </c>
      <c r="T8" s="22">
        <v>8</v>
      </c>
      <c r="U8" s="22">
        <v>2</v>
      </c>
      <c r="V8" s="24">
        <v>8</v>
      </c>
      <c r="W8" s="24">
        <v>8</v>
      </c>
      <c r="X8" s="31">
        <f t="shared" si="1"/>
        <v>1</v>
      </c>
      <c r="Y8" s="31">
        <v>1</v>
      </c>
      <c r="Z8" s="22">
        <v>0</v>
      </c>
      <c r="AA8" s="22">
        <v>4</v>
      </c>
      <c r="AB8" s="22">
        <v>1</v>
      </c>
      <c r="AC8" s="7">
        <f aca="true" t="shared" si="5" ref="AC8:AC23">B8+H8+O8+V8</f>
        <v>34</v>
      </c>
      <c r="AD8" s="7">
        <f aca="true" t="shared" si="6" ref="AD8:AD23">C8+I8+P8+W8</f>
        <v>29</v>
      </c>
      <c r="AE8" s="31">
        <f t="shared" si="2"/>
        <v>0.8529411764705882</v>
      </c>
      <c r="AF8" s="31">
        <v>1</v>
      </c>
      <c r="AG8" s="8">
        <f aca="true" t="shared" si="7" ref="AG8:AG23">E8+L8+S8+Z8</f>
        <v>0</v>
      </c>
      <c r="AH8" s="8">
        <f aca="true" t="shared" si="8" ref="AH8:AH23">F8+M8+T8+AA8</f>
        <v>23</v>
      </c>
      <c r="AI8" s="8">
        <f aca="true" t="shared" si="9" ref="AI8:AI23">G8+N8+U8+AB8</f>
        <v>5</v>
      </c>
    </row>
    <row r="9" spans="1:35" ht="12.75">
      <c r="A9" s="24" t="s">
        <v>55</v>
      </c>
      <c r="B9" s="24">
        <v>8</v>
      </c>
      <c r="C9" s="24">
        <v>8</v>
      </c>
      <c r="D9" s="31">
        <f t="shared" si="3"/>
        <v>1</v>
      </c>
      <c r="E9" s="22">
        <v>0</v>
      </c>
      <c r="F9" s="22">
        <v>4</v>
      </c>
      <c r="G9" s="22">
        <v>1</v>
      </c>
      <c r="H9" s="24">
        <v>8</v>
      </c>
      <c r="I9" s="24">
        <v>6</v>
      </c>
      <c r="J9" s="31">
        <f t="shared" si="4"/>
        <v>0.75</v>
      </c>
      <c r="K9" s="31">
        <v>1</v>
      </c>
      <c r="L9" s="22">
        <v>0</v>
      </c>
      <c r="M9" s="22">
        <v>7</v>
      </c>
      <c r="N9" s="22">
        <v>1</v>
      </c>
      <c r="O9" s="24">
        <v>10</v>
      </c>
      <c r="P9" s="24">
        <v>7</v>
      </c>
      <c r="Q9" s="31">
        <f t="shared" si="0"/>
        <v>0.7</v>
      </c>
      <c r="R9" s="31">
        <v>1</v>
      </c>
      <c r="S9" s="22">
        <v>0</v>
      </c>
      <c r="T9" s="22">
        <v>8</v>
      </c>
      <c r="U9" s="22">
        <v>2</v>
      </c>
      <c r="V9" s="24">
        <v>8</v>
      </c>
      <c r="W9" s="24">
        <v>8</v>
      </c>
      <c r="X9" s="31">
        <f t="shared" si="1"/>
        <v>1</v>
      </c>
      <c r="Y9" s="31">
        <v>1</v>
      </c>
      <c r="Z9" s="22">
        <v>0</v>
      </c>
      <c r="AA9" s="22">
        <v>4</v>
      </c>
      <c r="AB9" s="22">
        <v>1</v>
      </c>
      <c r="AC9" s="7">
        <f t="shared" si="5"/>
        <v>34</v>
      </c>
      <c r="AD9" s="7">
        <f t="shared" si="6"/>
        <v>29</v>
      </c>
      <c r="AE9" s="31">
        <f t="shared" si="2"/>
        <v>0.8529411764705882</v>
      </c>
      <c r="AF9" s="31">
        <v>1</v>
      </c>
      <c r="AG9" s="8">
        <f t="shared" si="7"/>
        <v>0</v>
      </c>
      <c r="AH9" s="8">
        <f t="shared" si="8"/>
        <v>23</v>
      </c>
      <c r="AI9" s="8">
        <f t="shared" si="9"/>
        <v>5</v>
      </c>
    </row>
    <row r="10" spans="1:35" ht="12.75">
      <c r="A10" s="24" t="s">
        <v>57</v>
      </c>
      <c r="B10" s="24">
        <v>8</v>
      </c>
      <c r="C10" s="24">
        <v>8</v>
      </c>
      <c r="D10" s="31">
        <f t="shared" si="3"/>
        <v>1</v>
      </c>
      <c r="E10" s="22">
        <v>0</v>
      </c>
      <c r="F10" s="22">
        <v>3</v>
      </c>
      <c r="G10" s="22">
        <v>1</v>
      </c>
      <c r="H10" s="24">
        <v>8</v>
      </c>
      <c r="I10" s="24">
        <v>6</v>
      </c>
      <c r="J10" s="31">
        <f t="shared" si="4"/>
        <v>0.75</v>
      </c>
      <c r="K10" s="31">
        <v>1</v>
      </c>
      <c r="L10" s="22">
        <v>0</v>
      </c>
      <c r="M10" s="22">
        <v>6</v>
      </c>
      <c r="N10" s="22">
        <v>1</v>
      </c>
      <c r="O10" s="24">
        <v>10</v>
      </c>
      <c r="P10" s="24">
        <v>7</v>
      </c>
      <c r="Q10" s="31">
        <f t="shared" si="0"/>
        <v>0.7</v>
      </c>
      <c r="R10" s="31">
        <v>1</v>
      </c>
      <c r="S10" s="22">
        <v>0</v>
      </c>
      <c r="T10" s="22">
        <v>10</v>
      </c>
      <c r="U10" s="22">
        <v>0</v>
      </c>
      <c r="V10" s="24">
        <v>8</v>
      </c>
      <c r="W10" s="24">
        <v>7</v>
      </c>
      <c r="X10" s="31">
        <f t="shared" si="1"/>
        <v>0.875</v>
      </c>
      <c r="Y10" s="31">
        <v>1</v>
      </c>
      <c r="Z10" s="22">
        <v>0</v>
      </c>
      <c r="AA10" s="22">
        <v>7</v>
      </c>
      <c r="AB10" s="22">
        <v>1</v>
      </c>
      <c r="AC10" s="7">
        <f t="shared" si="5"/>
        <v>34</v>
      </c>
      <c r="AD10" s="7">
        <f t="shared" si="6"/>
        <v>28</v>
      </c>
      <c r="AE10" s="31">
        <f t="shared" si="2"/>
        <v>0.8235294117647058</v>
      </c>
      <c r="AF10" s="31">
        <v>1</v>
      </c>
      <c r="AG10" s="8">
        <f t="shared" si="7"/>
        <v>0</v>
      </c>
      <c r="AH10" s="8">
        <f t="shared" si="8"/>
        <v>26</v>
      </c>
      <c r="AI10" s="8">
        <f t="shared" si="9"/>
        <v>3</v>
      </c>
    </row>
    <row r="11" spans="1:35" ht="12.75">
      <c r="A11" s="24" t="s">
        <v>58</v>
      </c>
      <c r="B11" s="24">
        <v>8</v>
      </c>
      <c r="C11" s="24">
        <v>8</v>
      </c>
      <c r="D11" s="31">
        <f t="shared" si="3"/>
        <v>1</v>
      </c>
      <c r="E11" s="22">
        <v>0</v>
      </c>
      <c r="F11" s="22">
        <v>3</v>
      </c>
      <c r="G11" s="22">
        <v>1</v>
      </c>
      <c r="H11" s="24">
        <v>8</v>
      </c>
      <c r="I11" s="24">
        <v>5</v>
      </c>
      <c r="J11" s="31">
        <f t="shared" si="4"/>
        <v>0.625</v>
      </c>
      <c r="K11" s="31">
        <v>1</v>
      </c>
      <c r="L11" s="22">
        <v>0</v>
      </c>
      <c r="M11" s="22">
        <v>6</v>
      </c>
      <c r="N11" s="22">
        <v>1</v>
      </c>
      <c r="O11" s="24">
        <v>10</v>
      </c>
      <c r="P11" s="24">
        <v>7</v>
      </c>
      <c r="Q11" s="31">
        <f t="shared" si="0"/>
        <v>0.7</v>
      </c>
      <c r="R11" s="31">
        <v>1</v>
      </c>
      <c r="S11" s="22">
        <v>0</v>
      </c>
      <c r="T11" s="22">
        <v>10</v>
      </c>
      <c r="U11" s="22">
        <v>0</v>
      </c>
      <c r="V11" s="24">
        <v>8</v>
      </c>
      <c r="W11" s="24">
        <v>9</v>
      </c>
      <c r="X11" s="31">
        <f t="shared" si="1"/>
        <v>1.125</v>
      </c>
      <c r="Y11" s="31">
        <v>1</v>
      </c>
      <c r="Z11" s="22">
        <v>0</v>
      </c>
      <c r="AA11" s="22">
        <v>7</v>
      </c>
      <c r="AB11" s="22">
        <v>1</v>
      </c>
      <c r="AC11" s="7">
        <f t="shared" si="5"/>
        <v>34</v>
      </c>
      <c r="AD11" s="7">
        <f t="shared" si="6"/>
        <v>29</v>
      </c>
      <c r="AE11" s="31">
        <f t="shared" si="2"/>
        <v>0.8529411764705882</v>
      </c>
      <c r="AF11" s="31">
        <v>1</v>
      </c>
      <c r="AG11" s="8">
        <f t="shared" si="7"/>
        <v>0</v>
      </c>
      <c r="AH11" s="8">
        <f t="shared" si="8"/>
        <v>26</v>
      </c>
      <c r="AI11" s="8">
        <f t="shared" si="9"/>
        <v>3</v>
      </c>
    </row>
    <row r="12" spans="1:35" ht="12.75">
      <c r="A12" s="24" t="s">
        <v>59</v>
      </c>
      <c r="B12" s="24">
        <v>8</v>
      </c>
      <c r="C12" s="24">
        <v>8</v>
      </c>
      <c r="D12" s="31">
        <f t="shared" si="3"/>
        <v>1</v>
      </c>
      <c r="E12" s="22">
        <v>0</v>
      </c>
      <c r="F12" s="22">
        <v>3</v>
      </c>
      <c r="G12" s="22">
        <v>1</v>
      </c>
      <c r="H12" s="24">
        <v>8</v>
      </c>
      <c r="I12" s="24">
        <v>6</v>
      </c>
      <c r="J12" s="31">
        <f t="shared" si="4"/>
        <v>0.75</v>
      </c>
      <c r="K12" s="31">
        <v>1</v>
      </c>
      <c r="L12" s="22">
        <v>0</v>
      </c>
      <c r="M12" s="22">
        <v>6</v>
      </c>
      <c r="N12" s="22">
        <v>1</v>
      </c>
      <c r="O12" s="24">
        <v>10</v>
      </c>
      <c r="P12" s="24">
        <v>8</v>
      </c>
      <c r="Q12" s="31">
        <f t="shared" si="0"/>
        <v>0.8</v>
      </c>
      <c r="R12" s="31">
        <v>1</v>
      </c>
      <c r="S12" s="22">
        <v>0</v>
      </c>
      <c r="T12" s="22">
        <v>10</v>
      </c>
      <c r="U12" s="22">
        <v>0</v>
      </c>
      <c r="V12" s="24">
        <v>8</v>
      </c>
      <c r="W12" s="24">
        <v>8</v>
      </c>
      <c r="X12" s="31">
        <f t="shared" si="1"/>
        <v>1</v>
      </c>
      <c r="Y12" s="31">
        <v>1</v>
      </c>
      <c r="Z12" s="22">
        <v>0</v>
      </c>
      <c r="AA12" s="22">
        <v>7</v>
      </c>
      <c r="AB12" s="22">
        <v>1</v>
      </c>
      <c r="AC12" s="7">
        <f t="shared" si="5"/>
        <v>34</v>
      </c>
      <c r="AD12" s="7">
        <f t="shared" si="6"/>
        <v>30</v>
      </c>
      <c r="AE12" s="31">
        <f t="shared" si="2"/>
        <v>0.8823529411764706</v>
      </c>
      <c r="AF12" s="31">
        <v>1</v>
      </c>
      <c r="AG12" s="8">
        <f t="shared" si="7"/>
        <v>0</v>
      </c>
      <c r="AH12" s="8">
        <f t="shared" si="8"/>
        <v>26</v>
      </c>
      <c r="AI12" s="8">
        <f t="shared" si="9"/>
        <v>3</v>
      </c>
    </row>
    <row r="13" spans="1:35" ht="12.75">
      <c r="A13" s="24" t="s">
        <v>84</v>
      </c>
      <c r="B13" s="24">
        <v>8</v>
      </c>
      <c r="C13" s="24">
        <v>8</v>
      </c>
      <c r="D13" s="31">
        <f t="shared" si="3"/>
        <v>1</v>
      </c>
      <c r="E13" s="22">
        <v>0</v>
      </c>
      <c r="F13" s="22">
        <v>3</v>
      </c>
      <c r="G13" s="22">
        <v>1</v>
      </c>
      <c r="H13" s="24">
        <v>8</v>
      </c>
      <c r="I13" s="24">
        <v>6</v>
      </c>
      <c r="J13" s="31">
        <f t="shared" si="4"/>
        <v>0.75</v>
      </c>
      <c r="K13" s="31">
        <v>1</v>
      </c>
      <c r="L13" s="22">
        <v>0</v>
      </c>
      <c r="M13" s="22">
        <v>6</v>
      </c>
      <c r="N13" s="22">
        <v>1</v>
      </c>
      <c r="O13" s="24">
        <v>10</v>
      </c>
      <c r="P13" s="24">
        <v>7</v>
      </c>
      <c r="Q13" s="31">
        <f t="shared" si="0"/>
        <v>0.7</v>
      </c>
      <c r="R13" s="31">
        <v>1</v>
      </c>
      <c r="S13" s="22">
        <v>0</v>
      </c>
      <c r="T13" s="22">
        <v>10</v>
      </c>
      <c r="U13" s="22">
        <v>0</v>
      </c>
      <c r="V13" s="24">
        <v>8</v>
      </c>
      <c r="W13" s="24">
        <v>9</v>
      </c>
      <c r="X13" s="31">
        <f t="shared" si="1"/>
        <v>1.125</v>
      </c>
      <c r="Y13" s="31">
        <v>1</v>
      </c>
      <c r="Z13" s="22">
        <v>0</v>
      </c>
      <c r="AA13" s="22">
        <v>7</v>
      </c>
      <c r="AB13" s="22">
        <v>1</v>
      </c>
      <c r="AC13" s="7">
        <f t="shared" si="5"/>
        <v>34</v>
      </c>
      <c r="AD13" s="7">
        <f t="shared" si="6"/>
        <v>30</v>
      </c>
      <c r="AE13" s="31">
        <f t="shared" si="2"/>
        <v>0.8823529411764706</v>
      </c>
      <c r="AF13" s="31">
        <v>1</v>
      </c>
      <c r="AG13" s="8">
        <f t="shared" si="7"/>
        <v>0</v>
      </c>
      <c r="AH13" s="8">
        <f t="shared" si="8"/>
        <v>26</v>
      </c>
      <c r="AI13" s="8">
        <f t="shared" si="9"/>
        <v>3</v>
      </c>
    </row>
    <row r="14" spans="1:35" ht="12.75">
      <c r="A14" s="24" t="s">
        <v>60</v>
      </c>
      <c r="B14" s="24">
        <v>8</v>
      </c>
      <c r="C14" s="24">
        <v>8</v>
      </c>
      <c r="D14" s="31">
        <f t="shared" si="3"/>
        <v>1</v>
      </c>
      <c r="E14" s="22">
        <v>0</v>
      </c>
      <c r="F14" s="22">
        <v>2</v>
      </c>
      <c r="G14" s="22">
        <v>1</v>
      </c>
      <c r="H14" s="24">
        <v>8</v>
      </c>
      <c r="I14" s="24">
        <v>6</v>
      </c>
      <c r="J14" s="31">
        <f t="shared" si="4"/>
        <v>0.75</v>
      </c>
      <c r="K14" s="31">
        <v>1</v>
      </c>
      <c r="L14" s="22">
        <v>0</v>
      </c>
      <c r="M14" s="22">
        <v>6</v>
      </c>
      <c r="N14" s="22">
        <v>0</v>
      </c>
      <c r="O14" s="24">
        <v>10</v>
      </c>
      <c r="P14" s="24">
        <v>7</v>
      </c>
      <c r="Q14" s="31">
        <f t="shared" si="0"/>
        <v>0.7</v>
      </c>
      <c r="R14" s="31">
        <v>1</v>
      </c>
      <c r="S14" s="22">
        <v>0</v>
      </c>
      <c r="T14" s="22">
        <v>5</v>
      </c>
      <c r="U14" s="22">
        <v>1</v>
      </c>
      <c r="V14" s="24">
        <v>8</v>
      </c>
      <c r="W14" s="24">
        <v>7</v>
      </c>
      <c r="X14" s="31">
        <f t="shared" si="1"/>
        <v>0.875</v>
      </c>
      <c r="Y14" s="31">
        <v>1</v>
      </c>
      <c r="Z14" s="22">
        <v>0</v>
      </c>
      <c r="AA14" s="22">
        <v>6</v>
      </c>
      <c r="AB14" s="22">
        <v>1</v>
      </c>
      <c r="AC14" s="7">
        <f t="shared" si="5"/>
        <v>34</v>
      </c>
      <c r="AD14" s="7">
        <f t="shared" si="6"/>
        <v>28</v>
      </c>
      <c r="AE14" s="31">
        <f t="shared" si="2"/>
        <v>0.8235294117647058</v>
      </c>
      <c r="AF14" s="31">
        <v>1</v>
      </c>
      <c r="AG14" s="8">
        <f t="shared" si="7"/>
        <v>0</v>
      </c>
      <c r="AH14" s="8">
        <f t="shared" si="8"/>
        <v>19</v>
      </c>
      <c r="AI14" s="8">
        <f t="shared" si="9"/>
        <v>3</v>
      </c>
    </row>
    <row r="15" spans="1:35" ht="12.75">
      <c r="A15" s="24" t="s">
        <v>61</v>
      </c>
      <c r="B15" s="24">
        <v>8</v>
      </c>
      <c r="C15" s="24">
        <v>8</v>
      </c>
      <c r="D15" s="31">
        <f t="shared" si="3"/>
        <v>1</v>
      </c>
      <c r="E15" s="22">
        <v>0</v>
      </c>
      <c r="F15" s="22">
        <v>2</v>
      </c>
      <c r="G15" s="22">
        <v>1</v>
      </c>
      <c r="H15" s="24">
        <v>8</v>
      </c>
      <c r="I15" s="24">
        <v>5</v>
      </c>
      <c r="J15" s="31">
        <f t="shared" si="4"/>
        <v>0.625</v>
      </c>
      <c r="K15" s="31">
        <v>1</v>
      </c>
      <c r="L15" s="22">
        <v>0</v>
      </c>
      <c r="M15" s="22">
        <v>6</v>
      </c>
      <c r="N15" s="22">
        <v>0</v>
      </c>
      <c r="O15" s="24">
        <v>10</v>
      </c>
      <c r="P15" s="24">
        <v>6</v>
      </c>
      <c r="Q15" s="31">
        <f t="shared" si="0"/>
        <v>0.6</v>
      </c>
      <c r="R15" s="31">
        <v>1</v>
      </c>
      <c r="S15" s="22">
        <v>0</v>
      </c>
      <c r="T15" s="22">
        <v>5</v>
      </c>
      <c r="U15" s="22">
        <v>1</v>
      </c>
      <c r="V15" s="24">
        <v>8</v>
      </c>
      <c r="W15" s="24">
        <v>7</v>
      </c>
      <c r="X15" s="31">
        <f t="shared" si="1"/>
        <v>0.875</v>
      </c>
      <c r="Y15" s="31">
        <v>1</v>
      </c>
      <c r="Z15" s="22">
        <v>0</v>
      </c>
      <c r="AA15" s="22">
        <v>6</v>
      </c>
      <c r="AB15" s="22">
        <v>1</v>
      </c>
      <c r="AC15" s="7">
        <f t="shared" si="5"/>
        <v>34</v>
      </c>
      <c r="AD15" s="7">
        <f t="shared" si="6"/>
        <v>26</v>
      </c>
      <c r="AE15" s="31">
        <f t="shared" si="2"/>
        <v>0.7647058823529411</v>
      </c>
      <c r="AF15" s="31">
        <v>1</v>
      </c>
      <c r="AG15" s="8">
        <f t="shared" si="7"/>
        <v>0</v>
      </c>
      <c r="AH15" s="8">
        <f t="shared" si="8"/>
        <v>19</v>
      </c>
      <c r="AI15" s="8">
        <f t="shared" si="9"/>
        <v>3</v>
      </c>
    </row>
    <row r="16" spans="1:35" ht="12.75">
      <c r="A16" s="24" t="s">
        <v>62</v>
      </c>
      <c r="B16" s="24">
        <v>8</v>
      </c>
      <c r="C16" s="24">
        <v>8</v>
      </c>
      <c r="D16" s="31">
        <f t="shared" si="3"/>
        <v>1</v>
      </c>
      <c r="E16" s="22">
        <v>0</v>
      </c>
      <c r="F16" s="22">
        <v>2</v>
      </c>
      <c r="G16" s="22">
        <v>1</v>
      </c>
      <c r="H16" s="24">
        <v>8</v>
      </c>
      <c r="I16" s="24">
        <v>5</v>
      </c>
      <c r="J16" s="31">
        <f t="shared" si="4"/>
        <v>0.625</v>
      </c>
      <c r="K16" s="31">
        <v>1</v>
      </c>
      <c r="L16" s="22">
        <v>0</v>
      </c>
      <c r="M16" s="22">
        <v>6</v>
      </c>
      <c r="N16" s="22">
        <v>0</v>
      </c>
      <c r="O16" s="24">
        <v>10</v>
      </c>
      <c r="P16" s="24">
        <v>6</v>
      </c>
      <c r="Q16" s="31">
        <f t="shared" si="0"/>
        <v>0.6</v>
      </c>
      <c r="R16" s="31">
        <v>1</v>
      </c>
      <c r="S16" s="22">
        <v>0</v>
      </c>
      <c r="T16" s="22">
        <v>5</v>
      </c>
      <c r="U16" s="22">
        <v>1</v>
      </c>
      <c r="V16" s="24">
        <v>8</v>
      </c>
      <c r="W16" s="24">
        <v>7</v>
      </c>
      <c r="X16" s="31">
        <f t="shared" si="1"/>
        <v>0.875</v>
      </c>
      <c r="Y16" s="31">
        <v>1</v>
      </c>
      <c r="Z16" s="22">
        <v>0</v>
      </c>
      <c r="AA16" s="22">
        <v>6</v>
      </c>
      <c r="AB16" s="22">
        <v>1</v>
      </c>
      <c r="AC16" s="7">
        <f t="shared" si="5"/>
        <v>34</v>
      </c>
      <c r="AD16" s="7">
        <f t="shared" si="6"/>
        <v>26</v>
      </c>
      <c r="AE16" s="31">
        <f t="shared" si="2"/>
        <v>0.7647058823529411</v>
      </c>
      <c r="AF16" s="31">
        <v>1</v>
      </c>
      <c r="AG16" s="8">
        <f t="shared" si="7"/>
        <v>0</v>
      </c>
      <c r="AH16" s="8">
        <f t="shared" si="8"/>
        <v>19</v>
      </c>
      <c r="AI16" s="8">
        <f t="shared" si="9"/>
        <v>3</v>
      </c>
    </row>
    <row r="17" spans="1:35" ht="12.75">
      <c r="A17" s="24" t="s">
        <v>63</v>
      </c>
      <c r="B17" s="24">
        <v>18</v>
      </c>
      <c r="C17" s="24">
        <v>18</v>
      </c>
      <c r="D17" s="31">
        <f t="shared" si="3"/>
        <v>1</v>
      </c>
      <c r="E17" s="22">
        <v>0</v>
      </c>
      <c r="F17" s="22">
        <v>10</v>
      </c>
      <c r="G17" s="22">
        <v>2</v>
      </c>
      <c r="H17" s="24">
        <v>14</v>
      </c>
      <c r="I17" s="24">
        <v>13</v>
      </c>
      <c r="J17" s="31">
        <f t="shared" si="4"/>
        <v>0.9285714285714286</v>
      </c>
      <c r="K17" s="31">
        <v>1</v>
      </c>
      <c r="L17" s="22">
        <v>0</v>
      </c>
      <c r="M17" s="22">
        <v>9</v>
      </c>
      <c r="N17" s="22">
        <v>2</v>
      </c>
      <c r="O17" s="24">
        <v>20</v>
      </c>
      <c r="P17" s="24">
        <v>15</v>
      </c>
      <c r="Q17" s="31">
        <f t="shared" si="0"/>
        <v>0.75</v>
      </c>
      <c r="R17" s="31">
        <v>1</v>
      </c>
      <c r="S17" s="22">
        <v>0</v>
      </c>
      <c r="T17" s="22">
        <v>12</v>
      </c>
      <c r="U17" s="22">
        <v>2</v>
      </c>
      <c r="V17" s="24">
        <v>16</v>
      </c>
      <c r="W17" s="24">
        <v>19</v>
      </c>
      <c r="X17" s="31">
        <f t="shared" si="1"/>
        <v>1.1875</v>
      </c>
      <c r="Y17" s="31">
        <v>1</v>
      </c>
      <c r="Z17" s="22">
        <v>0</v>
      </c>
      <c r="AA17" s="22">
        <v>12</v>
      </c>
      <c r="AB17" s="22">
        <v>1</v>
      </c>
      <c r="AC17" s="7">
        <f t="shared" si="5"/>
        <v>68</v>
      </c>
      <c r="AD17" s="7">
        <f t="shared" si="6"/>
        <v>65</v>
      </c>
      <c r="AE17" s="31">
        <f t="shared" si="2"/>
        <v>0.9558823529411765</v>
      </c>
      <c r="AF17" s="31">
        <v>1</v>
      </c>
      <c r="AG17" s="8">
        <f t="shared" si="7"/>
        <v>0</v>
      </c>
      <c r="AH17" s="8">
        <f t="shared" si="8"/>
        <v>43</v>
      </c>
      <c r="AI17" s="8">
        <f t="shared" si="9"/>
        <v>7</v>
      </c>
    </row>
    <row r="18" spans="1:35" ht="12.75">
      <c r="A18" s="24" t="s">
        <v>64</v>
      </c>
      <c r="B18" s="24">
        <v>18</v>
      </c>
      <c r="C18" s="24">
        <v>18</v>
      </c>
      <c r="D18" s="31">
        <f t="shared" si="3"/>
        <v>1</v>
      </c>
      <c r="E18" s="22">
        <v>0</v>
      </c>
      <c r="F18" s="22">
        <v>10</v>
      </c>
      <c r="G18" s="22">
        <v>2</v>
      </c>
      <c r="H18" s="24">
        <v>14</v>
      </c>
      <c r="I18" s="24">
        <v>13</v>
      </c>
      <c r="J18" s="31">
        <f t="shared" si="4"/>
        <v>0.9285714285714286</v>
      </c>
      <c r="K18" s="31">
        <v>1</v>
      </c>
      <c r="L18" s="22">
        <v>0</v>
      </c>
      <c r="M18" s="22">
        <v>9</v>
      </c>
      <c r="N18" s="22">
        <v>2</v>
      </c>
      <c r="O18" s="24">
        <v>20</v>
      </c>
      <c r="P18" s="24">
        <v>15</v>
      </c>
      <c r="Q18" s="31">
        <f t="shared" si="0"/>
        <v>0.75</v>
      </c>
      <c r="R18" s="31">
        <v>1</v>
      </c>
      <c r="S18" s="22">
        <v>0</v>
      </c>
      <c r="T18" s="22">
        <v>12</v>
      </c>
      <c r="U18" s="22">
        <v>2</v>
      </c>
      <c r="V18" s="24">
        <v>16</v>
      </c>
      <c r="W18" s="24">
        <v>17</v>
      </c>
      <c r="X18" s="31">
        <f t="shared" si="1"/>
        <v>1.0625</v>
      </c>
      <c r="Y18" s="31">
        <v>1</v>
      </c>
      <c r="Z18" s="22">
        <v>0</v>
      </c>
      <c r="AA18" s="22">
        <v>12</v>
      </c>
      <c r="AB18" s="22">
        <v>1</v>
      </c>
      <c r="AC18" s="7">
        <f t="shared" si="5"/>
        <v>68</v>
      </c>
      <c r="AD18" s="7">
        <f t="shared" si="6"/>
        <v>63</v>
      </c>
      <c r="AE18" s="31">
        <f t="shared" si="2"/>
        <v>0.9264705882352942</v>
      </c>
      <c r="AF18" s="31">
        <v>1</v>
      </c>
      <c r="AG18" s="8">
        <f t="shared" si="7"/>
        <v>0</v>
      </c>
      <c r="AH18" s="8">
        <f t="shared" si="8"/>
        <v>43</v>
      </c>
      <c r="AI18" s="8">
        <f t="shared" si="9"/>
        <v>7</v>
      </c>
    </row>
    <row r="19" spans="1:35" ht="12.75">
      <c r="A19" s="24" t="s">
        <v>65</v>
      </c>
      <c r="B19" s="24">
        <v>18</v>
      </c>
      <c r="C19" s="24">
        <v>18</v>
      </c>
      <c r="D19" s="31">
        <f t="shared" si="3"/>
        <v>1</v>
      </c>
      <c r="E19" s="22">
        <v>0</v>
      </c>
      <c r="F19" s="22">
        <v>10</v>
      </c>
      <c r="G19" s="22">
        <v>2</v>
      </c>
      <c r="H19" s="24">
        <v>14</v>
      </c>
      <c r="I19" s="24">
        <v>13</v>
      </c>
      <c r="J19" s="31">
        <f t="shared" si="4"/>
        <v>0.9285714285714286</v>
      </c>
      <c r="K19" s="31">
        <v>1</v>
      </c>
      <c r="L19" s="22">
        <v>0</v>
      </c>
      <c r="M19" s="22">
        <v>9</v>
      </c>
      <c r="N19" s="22">
        <v>2</v>
      </c>
      <c r="O19" s="24">
        <v>20</v>
      </c>
      <c r="P19" s="24">
        <v>15</v>
      </c>
      <c r="Q19" s="31">
        <f t="shared" si="0"/>
        <v>0.75</v>
      </c>
      <c r="R19" s="31">
        <v>1</v>
      </c>
      <c r="S19" s="22">
        <v>0</v>
      </c>
      <c r="T19" s="22">
        <v>12</v>
      </c>
      <c r="U19" s="22">
        <v>2</v>
      </c>
      <c r="V19" s="24">
        <v>16</v>
      </c>
      <c r="W19" s="24">
        <v>17</v>
      </c>
      <c r="X19" s="31">
        <f t="shared" si="1"/>
        <v>1.0625</v>
      </c>
      <c r="Y19" s="31">
        <v>1</v>
      </c>
      <c r="Z19" s="22">
        <v>0</v>
      </c>
      <c r="AA19" s="22">
        <v>12</v>
      </c>
      <c r="AB19" s="22">
        <v>1</v>
      </c>
      <c r="AC19" s="7">
        <f t="shared" si="5"/>
        <v>68</v>
      </c>
      <c r="AD19" s="7">
        <f t="shared" si="6"/>
        <v>63</v>
      </c>
      <c r="AE19" s="31">
        <f t="shared" si="2"/>
        <v>0.9264705882352942</v>
      </c>
      <c r="AF19" s="31">
        <v>1</v>
      </c>
      <c r="AG19" s="8">
        <f t="shared" si="7"/>
        <v>0</v>
      </c>
      <c r="AH19" s="8">
        <f t="shared" si="8"/>
        <v>43</v>
      </c>
      <c r="AI19" s="8">
        <f t="shared" si="9"/>
        <v>7</v>
      </c>
    </row>
    <row r="20" spans="1:35" ht="12.75" hidden="1">
      <c r="A20" s="24" t="s">
        <v>85</v>
      </c>
      <c r="B20" s="24">
        <v>8</v>
      </c>
      <c r="C20" s="24">
        <v>8</v>
      </c>
      <c r="D20" s="31">
        <f t="shared" si="3"/>
        <v>1</v>
      </c>
      <c r="E20" s="22">
        <v>0</v>
      </c>
      <c r="F20" s="22">
        <v>8</v>
      </c>
      <c r="G20" s="22">
        <v>2</v>
      </c>
      <c r="H20" s="24">
        <v>8</v>
      </c>
      <c r="I20" s="24">
        <v>7</v>
      </c>
      <c r="J20" s="31">
        <f t="shared" si="4"/>
        <v>0.875</v>
      </c>
      <c r="K20" s="31">
        <v>1</v>
      </c>
      <c r="L20" s="22"/>
      <c r="M20" s="22"/>
      <c r="N20" s="22"/>
      <c r="O20" s="24"/>
      <c r="P20" s="24"/>
      <c r="Q20" s="31" t="e">
        <f t="shared" si="0"/>
        <v>#DIV/0!</v>
      </c>
      <c r="R20" s="31">
        <v>1</v>
      </c>
      <c r="S20" s="22"/>
      <c r="T20" s="22"/>
      <c r="U20" s="22"/>
      <c r="V20" s="24"/>
      <c r="W20" s="24"/>
      <c r="X20" s="31" t="e">
        <f t="shared" si="1"/>
        <v>#DIV/0!</v>
      </c>
      <c r="Y20" s="31">
        <v>1</v>
      </c>
      <c r="Z20" s="22"/>
      <c r="AA20" s="22"/>
      <c r="AB20" s="22"/>
      <c r="AC20" s="7">
        <f t="shared" si="5"/>
        <v>16</v>
      </c>
      <c r="AD20" s="7">
        <f t="shared" si="6"/>
        <v>15</v>
      </c>
      <c r="AE20" s="31">
        <f t="shared" si="2"/>
        <v>0.9375</v>
      </c>
      <c r="AF20" s="31">
        <v>1</v>
      </c>
      <c r="AG20" s="8">
        <f t="shared" si="7"/>
        <v>0</v>
      </c>
      <c r="AH20" s="8">
        <f t="shared" si="8"/>
        <v>8</v>
      </c>
      <c r="AI20" s="8">
        <f t="shared" si="9"/>
        <v>2</v>
      </c>
    </row>
    <row r="21" spans="1:35" ht="12.75" hidden="1">
      <c r="A21" s="24" t="s">
        <v>66</v>
      </c>
      <c r="B21" s="24">
        <v>8</v>
      </c>
      <c r="C21" s="24">
        <v>8</v>
      </c>
      <c r="D21" s="31">
        <f t="shared" si="3"/>
        <v>1</v>
      </c>
      <c r="E21" s="22">
        <v>0</v>
      </c>
      <c r="F21" s="22">
        <v>8</v>
      </c>
      <c r="G21" s="22">
        <v>2</v>
      </c>
      <c r="H21" s="24">
        <v>8</v>
      </c>
      <c r="I21" s="24">
        <v>7</v>
      </c>
      <c r="J21" s="31">
        <f t="shared" si="4"/>
        <v>0.875</v>
      </c>
      <c r="K21" s="31">
        <v>1</v>
      </c>
      <c r="L21" s="22"/>
      <c r="M21" s="22"/>
      <c r="N21" s="22"/>
      <c r="O21" s="24"/>
      <c r="P21" s="24"/>
      <c r="Q21" s="31" t="e">
        <f t="shared" si="0"/>
        <v>#DIV/0!</v>
      </c>
      <c r="R21" s="31">
        <v>1</v>
      </c>
      <c r="S21" s="22"/>
      <c r="T21" s="22"/>
      <c r="U21" s="22"/>
      <c r="V21" s="24"/>
      <c r="W21" s="24"/>
      <c r="X21" s="31" t="e">
        <f t="shared" si="1"/>
        <v>#DIV/0!</v>
      </c>
      <c r="Y21" s="31">
        <v>1</v>
      </c>
      <c r="Z21" s="22"/>
      <c r="AA21" s="22"/>
      <c r="AB21" s="22"/>
      <c r="AC21" s="7">
        <f t="shared" si="5"/>
        <v>16</v>
      </c>
      <c r="AD21" s="7">
        <f t="shared" si="6"/>
        <v>15</v>
      </c>
      <c r="AE21" s="31">
        <f t="shared" si="2"/>
        <v>0.9375</v>
      </c>
      <c r="AF21" s="31">
        <v>1</v>
      </c>
      <c r="AG21" s="8">
        <f t="shared" si="7"/>
        <v>0</v>
      </c>
      <c r="AH21" s="8">
        <f t="shared" si="8"/>
        <v>8</v>
      </c>
      <c r="AI21" s="8">
        <f t="shared" si="9"/>
        <v>2</v>
      </c>
    </row>
    <row r="22" spans="1:35" ht="12.75">
      <c r="A22" s="24" t="s">
        <v>86</v>
      </c>
      <c r="B22" s="24">
        <v>32</v>
      </c>
      <c r="C22" s="24">
        <v>32</v>
      </c>
      <c r="D22" s="31">
        <f t="shared" si="3"/>
        <v>1</v>
      </c>
      <c r="E22" s="22">
        <v>0</v>
      </c>
      <c r="F22" s="22">
        <v>16</v>
      </c>
      <c r="G22" s="22">
        <v>2</v>
      </c>
      <c r="H22" s="24">
        <v>32</v>
      </c>
      <c r="I22" s="24">
        <v>28</v>
      </c>
      <c r="J22" s="31">
        <f t="shared" si="4"/>
        <v>0.875</v>
      </c>
      <c r="K22" s="31">
        <v>1</v>
      </c>
      <c r="L22" s="22">
        <v>0</v>
      </c>
      <c r="M22" s="22">
        <v>14</v>
      </c>
      <c r="N22" s="22">
        <v>4</v>
      </c>
      <c r="O22" s="24">
        <v>36</v>
      </c>
      <c r="P22" s="24">
        <v>22</v>
      </c>
      <c r="Q22" s="31">
        <f t="shared" si="0"/>
        <v>0.6111111111111112</v>
      </c>
      <c r="R22" s="31">
        <v>0.87</v>
      </c>
      <c r="S22" s="22">
        <v>0</v>
      </c>
      <c r="T22" s="22">
        <v>20</v>
      </c>
      <c r="U22" s="22">
        <v>2</v>
      </c>
      <c r="V22" s="24">
        <v>34</v>
      </c>
      <c r="W22" s="24">
        <v>32</v>
      </c>
      <c r="X22" s="31">
        <f t="shared" si="1"/>
        <v>0.9411764705882353</v>
      </c>
      <c r="Y22" s="31">
        <v>1</v>
      </c>
      <c r="Z22" s="22">
        <v>1</v>
      </c>
      <c r="AA22" s="22">
        <v>8</v>
      </c>
      <c r="AB22" s="22">
        <v>1</v>
      </c>
      <c r="AC22" s="7">
        <f>B22+H22+O22+V22</f>
        <v>134</v>
      </c>
      <c r="AD22" s="7">
        <f t="shared" si="6"/>
        <v>114</v>
      </c>
      <c r="AE22" s="31">
        <f t="shared" si="2"/>
        <v>0.8507462686567164</v>
      </c>
      <c r="AF22" s="31">
        <v>1</v>
      </c>
      <c r="AG22" s="8">
        <f t="shared" si="7"/>
        <v>1</v>
      </c>
      <c r="AH22" s="8">
        <f t="shared" si="8"/>
        <v>58</v>
      </c>
      <c r="AI22" s="8">
        <f t="shared" si="9"/>
        <v>9</v>
      </c>
    </row>
    <row r="23" spans="1:35" ht="12.75">
      <c r="A23" s="24" t="s">
        <v>68</v>
      </c>
      <c r="B23" s="24">
        <v>32</v>
      </c>
      <c r="C23" s="24">
        <v>32</v>
      </c>
      <c r="D23" s="31">
        <f t="shared" si="3"/>
        <v>1</v>
      </c>
      <c r="E23" s="22">
        <v>0</v>
      </c>
      <c r="F23" s="22">
        <v>4</v>
      </c>
      <c r="G23" s="22">
        <v>2</v>
      </c>
      <c r="H23" s="24">
        <v>32</v>
      </c>
      <c r="I23" s="24">
        <v>28</v>
      </c>
      <c r="J23" s="31">
        <f t="shared" si="4"/>
        <v>0.875</v>
      </c>
      <c r="K23" s="31">
        <v>1</v>
      </c>
      <c r="L23" s="22">
        <v>0</v>
      </c>
      <c r="M23" s="22">
        <v>9</v>
      </c>
      <c r="N23" s="22">
        <v>1</v>
      </c>
      <c r="O23" s="24">
        <v>36</v>
      </c>
      <c r="P23" s="24">
        <v>28</v>
      </c>
      <c r="Q23" s="31">
        <f t="shared" si="0"/>
        <v>0.7777777777777778</v>
      </c>
      <c r="R23" s="31">
        <v>1</v>
      </c>
      <c r="S23" s="22">
        <v>0</v>
      </c>
      <c r="T23" s="22">
        <v>11</v>
      </c>
      <c r="U23" s="22">
        <v>2</v>
      </c>
      <c r="V23" s="24">
        <v>34</v>
      </c>
      <c r="W23" s="24">
        <v>32</v>
      </c>
      <c r="X23" s="31">
        <f t="shared" si="1"/>
        <v>0.9411764705882353</v>
      </c>
      <c r="Y23" s="31">
        <v>1</v>
      </c>
      <c r="Z23" s="22">
        <v>0</v>
      </c>
      <c r="AA23" s="22">
        <v>6</v>
      </c>
      <c r="AB23" s="22">
        <v>2</v>
      </c>
      <c r="AC23" s="7">
        <f t="shared" si="5"/>
        <v>134</v>
      </c>
      <c r="AD23" s="7">
        <f t="shared" si="6"/>
        <v>120</v>
      </c>
      <c r="AE23" s="31">
        <f t="shared" si="2"/>
        <v>0.8955223880597015</v>
      </c>
      <c r="AF23" s="31">
        <v>1</v>
      </c>
      <c r="AG23" s="8">
        <f t="shared" si="7"/>
        <v>0</v>
      </c>
      <c r="AH23" s="8">
        <f t="shared" si="8"/>
        <v>30</v>
      </c>
      <c r="AI23" s="8">
        <f t="shared" si="9"/>
        <v>7</v>
      </c>
    </row>
    <row r="25" spans="1:35" ht="12.75">
      <c r="A25" s="9" t="s">
        <v>4</v>
      </c>
      <c r="B25" s="8">
        <f>SUM(B7:B23)</f>
        <v>214</v>
      </c>
      <c r="C25" s="8">
        <f>SUM(C7:C23)</f>
        <v>214</v>
      </c>
      <c r="D25" s="33">
        <f>AVERAGE(D7:D23)</f>
        <v>1</v>
      </c>
      <c r="E25" s="8">
        <f>SUM(E7:E23)</f>
        <v>0</v>
      </c>
      <c r="F25" s="8">
        <f>SUM(F7:F23)</f>
        <v>96</v>
      </c>
      <c r="G25" s="8">
        <f>SUM(G7:G23)</f>
        <v>24</v>
      </c>
      <c r="H25" s="8">
        <f>SUM(H7:H23)</f>
        <v>202</v>
      </c>
      <c r="I25" s="8">
        <f>SUM(I7:I23)</f>
        <v>166</v>
      </c>
      <c r="J25" s="33">
        <f>AVERAGE(J7:J23)</f>
        <v>0.7888655462184875</v>
      </c>
      <c r="K25" s="33">
        <v>1</v>
      </c>
      <c r="L25" s="8">
        <f>SUM(L7:L23)</f>
        <v>0</v>
      </c>
      <c r="M25" s="8">
        <f>SUM(M7:M23)</f>
        <v>113</v>
      </c>
      <c r="N25" s="8">
        <f>SUM(N7:N23)</f>
        <v>18</v>
      </c>
      <c r="O25" s="8">
        <f>SUM(O7:O19)</f>
        <v>160</v>
      </c>
      <c r="P25" s="8">
        <f>SUM(P7:P23)</f>
        <v>164</v>
      </c>
      <c r="Q25" s="33" t="e">
        <f>AVERAGE(Q7:Q23)</f>
        <v>#DIV/0!</v>
      </c>
      <c r="R25" s="33">
        <f>AVERAGE(R7:R23)</f>
        <v>0.9923529411764704</v>
      </c>
      <c r="S25" s="8">
        <f>SUM(S7:S18)</f>
        <v>0</v>
      </c>
      <c r="T25" s="8">
        <f>SUM(T7:T18)</f>
        <v>103</v>
      </c>
      <c r="U25" s="8">
        <f>SUM(U7:U18)</f>
        <v>13</v>
      </c>
      <c r="V25" s="8">
        <f>SUM(V7:V18)</f>
        <v>112</v>
      </c>
      <c r="W25" s="8">
        <f>SUM(W7:W18)</f>
        <v>114</v>
      </c>
      <c r="X25" s="8">
        <f>AVERAGE(X7:X18)</f>
        <v>1</v>
      </c>
      <c r="Y25" s="33">
        <f>AVERAGE(Y7:Y23)</f>
        <v>1</v>
      </c>
      <c r="Z25" s="8">
        <f>SUM(Z7:Z18)</f>
        <v>0</v>
      </c>
      <c r="AA25" s="8">
        <f>SUM(AA7:AA18)</f>
        <v>82</v>
      </c>
      <c r="AB25" s="8">
        <f>SUM(AB7:AB18)</f>
        <v>12</v>
      </c>
      <c r="AC25" s="8">
        <f>SUM(AC7:AC23)</f>
        <v>844</v>
      </c>
      <c r="AD25" s="8">
        <f>SUM(AD7:AD23)</f>
        <v>739</v>
      </c>
      <c r="AE25" s="8"/>
      <c r="AF25" s="28">
        <f>AVERAGE(AF7:AF23)</f>
        <v>1</v>
      </c>
      <c r="AG25" s="8">
        <f>SUM(AG7:AG23)</f>
        <v>1</v>
      </c>
      <c r="AH25" s="8">
        <f>SUM(AH7:AH23)</f>
        <v>463</v>
      </c>
      <c r="AI25" s="8">
        <f>SUM(AI7:AI23)</f>
        <v>77</v>
      </c>
    </row>
    <row r="31" spans="1:16" ht="12.75">
      <c r="A31" s="133" t="s">
        <v>43</v>
      </c>
      <c r="B31" s="132" t="s">
        <v>22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</row>
    <row r="32" spans="1:16" ht="12.75">
      <c r="A32" s="133"/>
      <c r="B32" s="126" t="s">
        <v>10</v>
      </c>
      <c r="C32" s="126"/>
      <c r="D32" s="126" t="s">
        <v>11</v>
      </c>
      <c r="E32" s="126"/>
      <c r="F32" s="122" t="s">
        <v>12</v>
      </c>
      <c r="G32" s="123"/>
      <c r="H32" s="122" t="s">
        <v>13</v>
      </c>
      <c r="I32" s="123"/>
      <c r="J32" s="126" t="s">
        <v>14</v>
      </c>
      <c r="K32" s="126"/>
      <c r="L32" s="126"/>
      <c r="M32" s="122" t="s">
        <v>15</v>
      </c>
      <c r="N32" s="123"/>
      <c r="O32" s="122" t="s">
        <v>16</v>
      </c>
      <c r="P32" s="123"/>
    </row>
    <row r="33" spans="1:16" ht="57" customHeight="1">
      <c r="A33" s="133"/>
      <c r="B33" s="10" t="s">
        <v>20</v>
      </c>
      <c r="C33" s="10" t="s">
        <v>21</v>
      </c>
      <c r="D33" s="10" t="s">
        <v>20</v>
      </c>
      <c r="E33" s="10" t="s">
        <v>21</v>
      </c>
      <c r="F33" s="124"/>
      <c r="G33" s="125"/>
      <c r="H33" s="124"/>
      <c r="I33" s="125"/>
      <c r="J33" s="10" t="s">
        <v>20</v>
      </c>
      <c r="K33" s="10"/>
      <c r="L33" s="10" t="s">
        <v>21</v>
      </c>
      <c r="M33" s="124"/>
      <c r="N33" s="125"/>
      <c r="O33" s="124"/>
      <c r="P33" s="125"/>
    </row>
    <row r="34" spans="1:16" ht="12.75">
      <c r="A34" s="24" t="s">
        <v>53</v>
      </c>
      <c r="B34" s="22">
        <v>50</v>
      </c>
      <c r="C34" s="22">
        <v>17</v>
      </c>
      <c r="D34" s="22"/>
      <c r="E34" s="22"/>
      <c r="F34" s="8" t="str">
        <f>IF(D34&gt;B34,"выше",IF(D34&lt;B34,"ниже","без изменений"))</f>
        <v>ниже</v>
      </c>
      <c r="G34" s="8">
        <f>ABS(D34-B34)</f>
        <v>50</v>
      </c>
      <c r="H34" s="8" t="str">
        <f>IF(E34&gt;C34,"выше",IF(E34&lt;C34,"ниже","без изменений"))</f>
        <v>ниже</v>
      </c>
      <c r="I34" s="8">
        <f>ABS(E34-C34)</f>
        <v>17</v>
      </c>
      <c r="J34" s="22">
        <v>91</v>
      </c>
      <c r="K34" s="22"/>
      <c r="L34" s="22">
        <v>64</v>
      </c>
      <c r="M34" s="8" t="str">
        <f>IF(J34&gt;D34,"выше",IF(J34&lt;D34,"ниже","без изменений"))</f>
        <v>выше</v>
      </c>
      <c r="N34" s="8">
        <f>ABS(J34-D34)</f>
        <v>91</v>
      </c>
      <c r="O34" s="8" t="str">
        <f>IF(L34&gt;E34,"выше",IF(L34&lt;E34,"ниже","без изменений"))</f>
        <v>выше</v>
      </c>
      <c r="P34" s="8">
        <f>ABS(L34-E34)</f>
        <v>64</v>
      </c>
    </row>
    <row r="35" spans="1:16" ht="12.75">
      <c r="A35" s="24" t="s">
        <v>54</v>
      </c>
      <c r="B35" s="22">
        <v>17</v>
      </c>
      <c r="C35" s="22">
        <v>4</v>
      </c>
      <c r="D35" s="22"/>
      <c r="E35" s="22"/>
      <c r="F35" s="8" t="str">
        <f aca="true" t="shared" si="10" ref="F35:F52">IF(D35&gt;B35,"выше",IF(D35&lt;B35,"ниже","без изменений"))</f>
        <v>ниже</v>
      </c>
      <c r="G35" s="8">
        <f aca="true" t="shared" si="11" ref="G35:G50">ABS(D35-B35)</f>
        <v>17</v>
      </c>
      <c r="H35" s="8" t="str">
        <f aca="true" t="shared" si="12" ref="H35:H52">IF(E35&gt;C35,"выше",IF(E35&lt;C35,"ниже","без изменений"))</f>
        <v>ниже</v>
      </c>
      <c r="I35" s="8">
        <f aca="true" t="shared" si="13" ref="I35:I50">ABS(E35-C35)</f>
        <v>4</v>
      </c>
      <c r="J35" s="22">
        <v>95</v>
      </c>
      <c r="K35" s="22"/>
      <c r="L35" s="22">
        <v>36</v>
      </c>
      <c r="M35" s="8" t="str">
        <f aca="true" t="shared" si="14" ref="M35:M52">IF(J35&gt;D35,"выше",IF(J35&lt;D35,"ниже","без изменений"))</f>
        <v>выше</v>
      </c>
      <c r="N35" s="8">
        <f aca="true" t="shared" si="15" ref="N35:N50">ABS(J35-D35)</f>
        <v>95</v>
      </c>
      <c r="O35" s="8" t="str">
        <f aca="true" t="shared" si="16" ref="O35:O52">IF(L35&gt;E35,"выше",IF(L35&lt;E35,"ниже","без изменений"))</f>
        <v>выше</v>
      </c>
      <c r="P35" s="8">
        <f aca="true" t="shared" si="17" ref="P35:P50">ABS(L35-E35)</f>
        <v>36</v>
      </c>
    </row>
    <row r="36" spans="1:16" ht="12.75">
      <c r="A36" s="24" t="s">
        <v>55</v>
      </c>
      <c r="B36" s="22">
        <v>9</v>
      </c>
      <c r="C36" s="22">
        <v>9</v>
      </c>
      <c r="D36" s="22"/>
      <c r="E36" s="22"/>
      <c r="F36" s="8" t="str">
        <f t="shared" si="10"/>
        <v>ниже</v>
      </c>
      <c r="G36" s="8">
        <f t="shared" si="11"/>
        <v>9</v>
      </c>
      <c r="H36" s="8" t="str">
        <f t="shared" si="12"/>
        <v>ниже</v>
      </c>
      <c r="I36" s="8">
        <f t="shared" si="13"/>
        <v>9</v>
      </c>
      <c r="J36" s="22">
        <v>63</v>
      </c>
      <c r="K36" s="22"/>
      <c r="L36" s="22">
        <v>6</v>
      </c>
      <c r="M36" s="8" t="str">
        <f t="shared" si="14"/>
        <v>выше</v>
      </c>
      <c r="N36" s="8">
        <f t="shared" si="15"/>
        <v>63</v>
      </c>
      <c r="O36" s="8" t="str">
        <f t="shared" si="16"/>
        <v>выше</v>
      </c>
      <c r="P36" s="8">
        <f t="shared" si="17"/>
        <v>6</v>
      </c>
    </row>
    <row r="37" spans="1:16" ht="12.75">
      <c r="A37" s="24" t="s">
        <v>57</v>
      </c>
      <c r="B37" s="22">
        <v>72</v>
      </c>
      <c r="C37" s="22">
        <v>33</v>
      </c>
      <c r="D37" s="22"/>
      <c r="E37" s="22"/>
      <c r="F37" s="8" t="str">
        <f t="shared" si="10"/>
        <v>ниже</v>
      </c>
      <c r="G37" s="8">
        <f t="shared" si="11"/>
        <v>72</v>
      </c>
      <c r="H37" s="8" t="str">
        <f t="shared" si="12"/>
        <v>ниже</v>
      </c>
      <c r="I37" s="8">
        <f t="shared" si="13"/>
        <v>33</v>
      </c>
      <c r="J37" s="22">
        <v>57</v>
      </c>
      <c r="K37" s="22"/>
      <c r="L37" s="22">
        <v>26</v>
      </c>
      <c r="M37" s="8" t="str">
        <f t="shared" si="14"/>
        <v>выше</v>
      </c>
      <c r="N37" s="8">
        <f t="shared" si="15"/>
        <v>57</v>
      </c>
      <c r="O37" s="8" t="str">
        <f t="shared" si="16"/>
        <v>выше</v>
      </c>
      <c r="P37" s="8">
        <f t="shared" si="17"/>
        <v>26</v>
      </c>
    </row>
    <row r="38" spans="1:16" ht="12.75">
      <c r="A38" s="24" t="s">
        <v>58</v>
      </c>
      <c r="B38" s="22">
        <v>63</v>
      </c>
      <c r="C38" s="22">
        <v>29</v>
      </c>
      <c r="D38" s="22"/>
      <c r="E38" s="22"/>
      <c r="F38" s="8" t="str">
        <f t="shared" si="10"/>
        <v>ниже</v>
      </c>
      <c r="G38" s="8">
        <f t="shared" si="11"/>
        <v>63</v>
      </c>
      <c r="H38" s="8" t="str">
        <f t="shared" si="12"/>
        <v>ниже</v>
      </c>
      <c r="I38" s="8">
        <f t="shared" si="13"/>
        <v>29</v>
      </c>
      <c r="J38" s="22">
        <v>76</v>
      </c>
      <c r="K38" s="22"/>
      <c r="L38" s="22">
        <v>32</v>
      </c>
      <c r="M38" s="8" t="str">
        <f t="shared" si="14"/>
        <v>выше</v>
      </c>
      <c r="N38" s="8">
        <f t="shared" si="15"/>
        <v>76</v>
      </c>
      <c r="O38" s="8" t="str">
        <f t="shared" si="16"/>
        <v>выше</v>
      </c>
      <c r="P38" s="8">
        <f t="shared" si="17"/>
        <v>32</v>
      </c>
    </row>
    <row r="39" spans="1:16" ht="12.75">
      <c r="A39" s="24" t="s">
        <v>59</v>
      </c>
      <c r="B39" s="22">
        <v>29</v>
      </c>
      <c r="C39" s="22">
        <v>14</v>
      </c>
      <c r="D39" s="22"/>
      <c r="E39" s="22"/>
      <c r="F39" s="8" t="str">
        <f t="shared" si="10"/>
        <v>ниже</v>
      </c>
      <c r="G39" s="8">
        <f t="shared" si="11"/>
        <v>29</v>
      </c>
      <c r="H39" s="8" t="str">
        <f t="shared" si="12"/>
        <v>ниже</v>
      </c>
      <c r="I39" s="8">
        <f t="shared" si="13"/>
        <v>14</v>
      </c>
      <c r="J39" s="22">
        <v>74</v>
      </c>
      <c r="K39" s="22"/>
      <c r="L39" s="22">
        <v>13</v>
      </c>
      <c r="M39" s="8" t="str">
        <f t="shared" si="14"/>
        <v>выше</v>
      </c>
      <c r="N39" s="8">
        <f t="shared" si="15"/>
        <v>74</v>
      </c>
      <c r="O39" s="8" t="str">
        <f t="shared" si="16"/>
        <v>выше</v>
      </c>
      <c r="P39" s="8">
        <f t="shared" si="17"/>
        <v>13</v>
      </c>
    </row>
    <row r="40" spans="1:16" ht="12.75">
      <c r="A40" s="24" t="s">
        <v>84</v>
      </c>
      <c r="B40" s="22">
        <v>20</v>
      </c>
      <c r="C40" s="22">
        <v>5</v>
      </c>
      <c r="D40" s="22"/>
      <c r="E40" s="22"/>
      <c r="F40" s="8" t="str">
        <f t="shared" si="10"/>
        <v>ниже</v>
      </c>
      <c r="G40" s="8">
        <f t="shared" si="11"/>
        <v>20</v>
      </c>
      <c r="H40" s="8" t="str">
        <f t="shared" si="12"/>
        <v>ниже</v>
      </c>
      <c r="I40" s="8">
        <f t="shared" si="13"/>
        <v>5</v>
      </c>
      <c r="J40" s="22">
        <v>59</v>
      </c>
      <c r="K40" s="22"/>
      <c r="L40" s="22">
        <v>23</v>
      </c>
      <c r="M40" s="8" t="str">
        <f t="shared" si="14"/>
        <v>выше</v>
      </c>
      <c r="N40" s="8">
        <f t="shared" si="15"/>
        <v>59</v>
      </c>
      <c r="O40" s="8" t="str">
        <f t="shared" si="16"/>
        <v>выше</v>
      </c>
      <c r="P40" s="8">
        <f t="shared" si="17"/>
        <v>23</v>
      </c>
    </row>
    <row r="41" spans="1:16" ht="12.75">
      <c r="A41" s="24" t="s">
        <v>60</v>
      </c>
      <c r="B41" s="22">
        <v>100</v>
      </c>
      <c r="C41" s="22">
        <v>78</v>
      </c>
      <c r="D41" s="22"/>
      <c r="E41" s="22"/>
      <c r="F41" s="8" t="str">
        <f t="shared" si="10"/>
        <v>ниже</v>
      </c>
      <c r="G41" s="8">
        <f t="shared" si="11"/>
        <v>100</v>
      </c>
      <c r="H41" s="8" t="str">
        <f t="shared" si="12"/>
        <v>ниже</v>
      </c>
      <c r="I41" s="8">
        <f t="shared" si="13"/>
        <v>78</v>
      </c>
      <c r="J41" s="22">
        <v>82</v>
      </c>
      <c r="K41" s="22"/>
      <c r="L41" s="22">
        <v>55</v>
      </c>
      <c r="M41" s="8" t="str">
        <f t="shared" si="14"/>
        <v>выше</v>
      </c>
      <c r="N41" s="8">
        <f t="shared" si="15"/>
        <v>82</v>
      </c>
      <c r="O41" s="8" t="str">
        <f t="shared" si="16"/>
        <v>выше</v>
      </c>
      <c r="P41" s="8">
        <f t="shared" si="17"/>
        <v>55</v>
      </c>
    </row>
    <row r="42" spans="1:16" ht="12.75">
      <c r="A42" s="24" t="s">
        <v>61</v>
      </c>
      <c r="B42" s="22">
        <v>78</v>
      </c>
      <c r="C42" s="22">
        <v>67</v>
      </c>
      <c r="D42" s="22"/>
      <c r="E42" s="22"/>
      <c r="F42" s="8" t="str">
        <f t="shared" si="10"/>
        <v>ниже</v>
      </c>
      <c r="G42" s="8">
        <f t="shared" si="11"/>
        <v>78</v>
      </c>
      <c r="H42" s="8" t="str">
        <f t="shared" si="12"/>
        <v>ниже</v>
      </c>
      <c r="I42" s="8">
        <f t="shared" si="13"/>
        <v>67</v>
      </c>
      <c r="J42" s="22">
        <v>33</v>
      </c>
      <c r="K42" s="22"/>
      <c r="L42" s="22">
        <v>0</v>
      </c>
      <c r="M42" s="8" t="str">
        <f t="shared" si="14"/>
        <v>выше</v>
      </c>
      <c r="N42" s="8">
        <f t="shared" si="15"/>
        <v>33</v>
      </c>
      <c r="O42" s="8" t="str">
        <f t="shared" si="16"/>
        <v>без изменений</v>
      </c>
      <c r="P42" s="8">
        <f t="shared" si="17"/>
        <v>0</v>
      </c>
    </row>
    <row r="43" spans="1:16" ht="12.75">
      <c r="A43" s="24" t="s">
        <v>62</v>
      </c>
      <c r="B43" s="22">
        <v>55</v>
      </c>
      <c r="C43" s="22">
        <v>9</v>
      </c>
      <c r="D43" s="22"/>
      <c r="E43" s="22"/>
      <c r="F43" s="8" t="str">
        <f t="shared" si="10"/>
        <v>ниже</v>
      </c>
      <c r="G43" s="8">
        <f t="shared" si="11"/>
        <v>55</v>
      </c>
      <c r="H43" s="8" t="str">
        <f t="shared" si="12"/>
        <v>ниже</v>
      </c>
      <c r="I43" s="8">
        <f t="shared" si="13"/>
        <v>9</v>
      </c>
      <c r="J43" s="22">
        <v>50</v>
      </c>
      <c r="K43" s="22"/>
      <c r="L43" s="22">
        <v>10</v>
      </c>
      <c r="M43" s="8" t="str">
        <f t="shared" si="14"/>
        <v>выше</v>
      </c>
      <c r="N43" s="8">
        <f t="shared" si="15"/>
        <v>50</v>
      </c>
      <c r="O43" s="8" t="str">
        <f t="shared" si="16"/>
        <v>выше</v>
      </c>
      <c r="P43" s="8">
        <f t="shared" si="17"/>
        <v>10</v>
      </c>
    </row>
    <row r="44" spans="1:16" ht="12.75">
      <c r="A44" s="24" t="s">
        <v>63</v>
      </c>
      <c r="B44" s="22">
        <v>82</v>
      </c>
      <c r="C44" s="22">
        <v>73</v>
      </c>
      <c r="D44" s="22">
        <v>64</v>
      </c>
      <c r="E44" s="22">
        <v>36</v>
      </c>
      <c r="F44" s="8" t="str">
        <f t="shared" si="10"/>
        <v>ниже</v>
      </c>
      <c r="G44" s="8">
        <f t="shared" si="11"/>
        <v>18</v>
      </c>
      <c r="H44" s="8" t="str">
        <f t="shared" si="12"/>
        <v>ниже</v>
      </c>
      <c r="I44" s="8">
        <f t="shared" si="13"/>
        <v>37</v>
      </c>
      <c r="J44" s="22">
        <v>100</v>
      </c>
      <c r="K44" s="22"/>
      <c r="L44" s="22">
        <v>60</v>
      </c>
      <c r="M44" s="8" t="str">
        <f t="shared" si="14"/>
        <v>выше</v>
      </c>
      <c r="N44" s="8">
        <f t="shared" si="15"/>
        <v>36</v>
      </c>
      <c r="O44" s="8" t="str">
        <f t="shared" si="16"/>
        <v>выше</v>
      </c>
      <c r="P44" s="8">
        <f t="shared" si="17"/>
        <v>24</v>
      </c>
    </row>
    <row r="45" spans="1:16" ht="12.75">
      <c r="A45" s="24" t="s">
        <v>64</v>
      </c>
      <c r="B45" s="22">
        <v>10</v>
      </c>
      <c r="C45" s="22">
        <v>10</v>
      </c>
      <c r="D45" s="22">
        <v>50</v>
      </c>
      <c r="E45" s="22">
        <v>25</v>
      </c>
      <c r="F45" s="8" t="str">
        <f t="shared" si="10"/>
        <v>выше</v>
      </c>
      <c r="G45" s="8">
        <f t="shared" si="11"/>
        <v>40</v>
      </c>
      <c r="H45" s="8" t="str">
        <f t="shared" si="12"/>
        <v>выше</v>
      </c>
      <c r="I45" s="8">
        <f t="shared" si="13"/>
        <v>15</v>
      </c>
      <c r="J45" s="22">
        <v>88</v>
      </c>
      <c r="K45" s="22"/>
      <c r="L45" s="22">
        <v>50</v>
      </c>
      <c r="M45" s="8" t="str">
        <f t="shared" si="14"/>
        <v>выше</v>
      </c>
      <c r="N45" s="8">
        <f t="shared" si="15"/>
        <v>38</v>
      </c>
      <c r="O45" s="8" t="str">
        <f t="shared" si="16"/>
        <v>выше</v>
      </c>
      <c r="P45" s="8">
        <f t="shared" si="17"/>
        <v>25</v>
      </c>
    </row>
    <row r="46" spans="1:16" ht="12.75">
      <c r="A46" s="24" t="s">
        <v>65</v>
      </c>
      <c r="B46" s="22">
        <v>31</v>
      </c>
      <c r="C46" s="22">
        <v>15</v>
      </c>
      <c r="D46" s="22">
        <v>71</v>
      </c>
      <c r="E46" s="22">
        <v>43</v>
      </c>
      <c r="F46" s="8" t="str">
        <f t="shared" si="10"/>
        <v>выше</v>
      </c>
      <c r="G46" s="8">
        <f t="shared" si="11"/>
        <v>40</v>
      </c>
      <c r="H46" s="8" t="str">
        <f t="shared" si="12"/>
        <v>выше</v>
      </c>
      <c r="I46" s="8">
        <f t="shared" si="13"/>
        <v>28</v>
      </c>
      <c r="J46" s="22">
        <v>82</v>
      </c>
      <c r="K46" s="22"/>
      <c r="L46" s="22">
        <v>27</v>
      </c>
      <c r="M46" s="8" t="str">
        <f t="shared" si="14"/>
        <v>выше</v>
      </c>
      <c r="N46" s="8">
        <f t="shared" si="15"/>
        <v>11</v>
      </c>
      <c r="O46" s="8" t="str">
        <f t="shared" si="16"/>
        <v>ниже</v>
      </c>
      <c r="P46" s="8">
        <f t="shared" si="17"/>
        <v>16</v>
      </c>
    </row>
    <row r="47" spans="1:16" ht="12.75">
      <c r="A47" s="24" t="s">
        <v>85</v>
      </c>
      <c r="B47" s="22">
        <v>70</v>
      </c>
      <c r="C47" s="22">
        <v>10</v>
      </c>
      <c r="D47" s="22"/>
      <c r="E47" s="22"/>
      <c r="F47" s="8" t="str">
        <f t="shared" si="10"/>
        <v>ниже</v>
      </c>
      <c r="G47" s="8">
        <f>ABS(D47-B47)</f>
        <v>70</v>
      </c>
      <c r="H47" s="8" t="str">
        <f>IF(E47&gt;C47,"выше",IF(E47&lt;C47,"ниже","без изменений"))</f>
        <v>ниже</v>
      </c>
      <c r="I47" s="8">
        <f>ABS(E47-C47)</f>
        <v>10</v>
      </c>
      <c r="J47" s="22"/>
      <c r="K47" s="22"/>
      <c r="L47" s="22"/>
      <c r="M47" s="8" t="str">
        <f>IF(J47&gt;D47,"выше",IF(J47&lt;D47,"ниже","без изменений"))</f>
        <v>без изменений</v>
      </c>
      <c r="N47" s="8">
        <f>ABS(J47-D47)</f>
        <v>0</v>
      </c>
      <c r="O47" s="8" t="str">
        <f>IF(L47&gt;E47,"выше",IF(L47&lt;E47,"ниже","без изменений"))</f>
        <v>без изменений</v>
      </c>
      <c r="P47" s="8">
        <f>ABS(L47-E47)</f>
        <v>0</v>
      </c>
    </row>
    <row r="48" spans="1:16" ht="12.75">
      <c r="A48" s="24" t="s">
        <v>66</v>
      </c>
      <c r="B48" s="22">
        <v>85</v>
      </c>
      <c r="C48" s="22">
        <v>69</v>
      </c>
      <c r="D48" s="22">
        <v>7</v>
      </c>
      <c r="E48" s="22">
        <v>23</v>
      </c>
      <c r="F48" s="8" t="str">
        <f t="shared" si="10"/>
        <v>ниже</v>
      </c>
      <c r="G48" s="8">
        <f t="shared" si="11"/>
        <v>78</v>
      </c>
      <c r="H48" s="8" t="str">
        <f t="shared" si="12"/>
        <v>ниже</v>
      </c>
      <c r="I48" s="8">
        <f t="shared" si="13"/>
        <v>46</v>
      </c>
      <c r="J48" s="22"/>
      <c r="K48" s="22"/>
      <c r="L48" s="22"/>
      <c r="M48" s="8" t="str">
        <f t="shared" si="14"/>
        <v>ниже</v>
      </c>
      <c r="N48" s="8">
        <f t="shared" si="15"/>
        <v>7</v>
      </c>
      <c r="O48" s="8" t="str">
        <f t="shared" si="16"/>
        <v>ниже</v>
      </c>
      <c r="P48" s="8">
        <f t="shared" si="17"/>
        <v>23</v>
      </c>
    </row>
    <row r="49" spans="1:16" ht="12.75">
      <c r="A49" s="24" t="s">
        <v>86</v>
      </c>
      <c r="B49" s="22">
        <v>100</v>
      </c>
      <c r="C49" s="22">
        <v>94</v>
      </c>
      <c r="D49" s="22">
        <v>93</v>
      </c>
      <c r="E49" s="22">
        <v>50</v>
      </c>
      <c r="F49" s="8" t="str">
        <f t="shared" si="10"/>
        <v>ниже</v>
      </c>
      <c r="G49" s="8">
        <f t="shared" si="11"/>
        <v>7</v>
      </c>
      <c r="H49" s="8" t="str">
        <f t="shared" si="12"/>
        <v>ниже</v>
      </c>
      <c r="I49" s="8">
        <f t="shared" si="13"/>
        <v>44</v>
      </c>
      <c r="J49" s="22">
        <v>100</v>
      </c>
      <c r="K49" s="22"/>
      <c r="L49" s="22">
        <v>57</v>
      </c>
      <c r="M49" s="8" t="str">
        <f t="shared" si="14"/>
        <v>выше</v>
      </c>
      <c r="N49" s="8">
        <f t="shared" si="15"/>
        <v>7</v>
      </c>
      <c r="O49" s="8" t="str">
        <f t="shared" si="16"/>
        <v>выше</v>
      </c>
      <c r="P49" s="8">
        <f t="shared" si="17"/>
        <v>7</v>
      </c>
    </row>
    <row r="50" spans="1:16" ht="12.75">
      <c r="A50" s="24" t="s">
        <v>68</v>
      </c>
      <c r="B50" s="22">
        <v>100</v>
      </c>
      <c r="C50" s="22">
        <v>70</v>
      </c>
      <c r="D50" s="22">
        <v>88</v>
      </c>
      <c r="E50" s="22">
        <v>47</v>
      </c>
      <c r="F50" s="8" t="str">
        <f t="shared" si="10"/>
        <v>ниже</v>
      </c>
      <c r="G50" s="8">
        <f t="shared" si="11"/>
        <v>12</v>
      </c>
      <c r="H50" s="8" t="str">
        <f t="shared" si="12"/>
        <v>ниже</v>
      </c>
      <c r="I50" s="8">
        <f t="shared" si="13"/>
        <v>23</v>
      </c>
      <c r="J50" s="22">
        <v>87</v>
      </c>
      <c r="K50" s="22"/>
      <c r="L50" s="22">
        <v>20</v>
      </c>
      <c r="M50" s="8" t="str">
        <f t="shared" si="14"/>
        <v>ниже</v>
      </c>
      <c r="N50" s="8">
        <f t="shared" si="15"/>
        <v>1</v>
      </c>
      <c r="O50" s="8" t="str">
        <f t="shared" si="16"/>
        <v>ниже</v>
      </c>
      <c r="P50" s="8">
        <f t="shared" si="17"/>
        <v>27</v>
      </c>
    </row>
    <row r="52" spans="1:16" ht="12.75">
      <c r="A52" s="9" t="s">
        <v>4</v>
      </c>
      <c r="B52" s="8">
        <f>AVERAGE(B34:B50)</f>
        <v>57.11764705882353</v>
      </c>
      <c r="C52" s="8">
        <f>AVERAGE(C34:C50)</f>
        <v>35.64705882352941</v>
      </c>
      <c r="D52" s="8">
        <f>AVERAGE(D34:D50)</f>
        <v>62.166666666666664</v>
      </c>
      <c r="E52" s="8">
        <f>AVERAGE(E34:E50)</f>
        <v>37.333333333333336</v>
      </c>
      <c r="F52" s="8" t="str">
        <f t="shared" si="10"/>
        <v>выше</v>
      </c>
      <c r="G52" s="8">
        <f>ABS(D52-B52)</f>
        <v>5.049019607843135</v>
      </c>
      <c r="H52" s="8" t="str">
        <f t="shared" si="12"/>
        <v>выше</v>
      </c>
      <c r="I52" s="8">
        <f>ABS(E52-C52)</f>
        <v>1.6862745098039227</v>
      </c>
      <c r="J52" s="8">
        <f>AVERAGE(J34:J50)</f>
        <v>75.8</v>
      </c>
      <c r="K52" s="8"/>
      <c r="L52" s="8">
        <f>AVERAGE(L34:L50)</f>
        <v>31.933333333333334</v>
      </c>
      <c r="M52" s="8" t="str">
        <f t="shared" si="14"/>
        <v>выше</v>
      </c>
      <c r="N52" s="8">
        <f>ABS(J52-D52)</f>
        <v>13.633333333333333</v>
      </c>
      <c r="O52" s="8" t="str">
        <f t="shared" si="16"/>
        <v>ниже</v>
      </c>
      <c r="P52" s="8">
        <f>ABS(L52-E52)</f>
        <v>5.400000000000002</v>
      </c>
    </row>
  </sheetData>
  <sheetProtection/>
  <mergeCells count="35">
    <mergeCell ref="A4:A6"/>
    <mergeCell ref="B4:G4"/>
    <mergeCell ref="H4:N4"/>
    <mergeCell ref="O4:U4"/>
    <mergeCell ref="O5:Q5"/>
    <mergeCell ref="S5:S6"/>
    <mergeCell ref="T5:T6"/>
    <mergeCell ref="U5:U6"/>
    <mergeCell ref="H5:K5"/>
    <mergeCell ref="V4:AB4"/>
    <mergeCell ref="AC4:AI4"/>
    <mergeCell ref="B5:D5"/>
    <mergeCell ref="E5:E6"/>
    <mergeCell ref="F5:F6"/>
    <mergeCell ref="G5:G6"/>
    <mergeCell ref="L5:L6"/>
    <mergeCell ref="M5:M6"/>
    <mergeCell ref="N5:N6"/>
    <mergeCell ref="V5:X5"/>
    <mergeCell ref="AI5:AI6"/>
    <mergeCell ref="A31:A33"/>
    <mergeCell ref="B31:P31"/>
    <mergeCell ref="B32:C32"/>
    <mergeCell ref="D32:E32"/>
    <mergeCell ref="F32:G33"/>
    <mergeCell ref="H32:I33"/>
    <mergeCell ref="J32:L32"/>
    <mergeCell ref="Z5:Z6"/>
    <mergeCell ref="AA5:AA6"/>
    <mergeCell ref="M32:N33"/>
    <mergeCell ref="O32:P33"/>
    <mergeCell ref="AG5:AG6"/>
    <mergeCell ref="AH5:AH6"/>
    <mergeCell ref="AB5:AB6"/>
    <mergeCell ref="AC5:AF5"/>
  </mergeCells>
  <conditionalFormatting sqref="H51">
    <cfRule type="cellIs" priority="1" dxfId="2" operator="equal" stopIfTrue="1">
      <formula>"повысилась or повысилась"</formula>
    </cfRule>
    <cfRule type="cellIs" priority="2" dxfId="1" operator="equal" stopIfTrue="1">
      <formula>"понизилась or понизилось"</formula>
    </cfRule>
    <cfRule type="cellIs" priority="3" dxfId="0" operator="equal" stopIfTrue="1">
      <formula>"без изменений"</formula>
    </cfRule>
  </conditionalFormatting>
  <conditionalFormatting sqref="O52 F52 H52 M52 F34:F50 O34:O50 H34:H50 M34:M50">
    <cfRule type="cellIs" priority="4" dxfId="2" operator="equal" stopIfTrue="1">
      <formula>"выше"</formula>
    </cfRule>
    <cfRule type="cellIs" priority="5" dxfId="1" operator="equal" stopIfTrue="1">
      <formula>"ниже"</formula>
    </cfRule>
    <cfRule type="cellIs" priority="6" dxfId="0" operator="equal" stopIfTrue="1">
      <formula>"без изменений"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selection activeCell="M33" sqref="M33"/>
    </sheetView>
  </sheetViews>
  <sheetFormatPr defaultColWidth="9.00390625" defaultRowHeight="12.75"/>
  <cols>
    <col min="1" max="1" width="16.25390625" style="0" customWidth="1"/>
    <col min="8" max="12" width="7.625" style="0" customWidth="1"/>
    <col min="15" max="16" width="6.125" style="0" customWidth="1"/>
    <col min="17" max="17" width="7.875" style="0" customWidth="1"/>
    <col min="18" max="18" width="12.75390625" style="0" customWidth="1"/>
    <col min="19" max="19" width="7.625" style="0" customWidth="1"/>
    <col min="22" max="22" width="6.25390625" style="0" customWidth="1"/>
    <col min="23" max="23" width="6.00390625" style="0" customWidth="1"/>
    <col min="24" max="24" width="6.875" style="0" customWidth="1"/>
    <col min="25" max="25" width="9.875" style="0" customWidth="1"/>
    <col min="29" max="31" width="5.875" style="0" customWidth="1"/>
    <col min="32" max="32" width="6.125" style="0" customWidth="1"/>
  </cols>
  <sheetData>
    <row r="1" spans="1:7" ht="15.75">
      <c r="A1" s="4"/>
      <c r="B1" s="21" t="s">
        <v>51</v>
      </c>
      <c r="G1" s="4" t="s">
        <v>102</v>
      </c>
    </row>
    <row r="2" spans="1:2" ht="12.75">
      <c r="A2" s="3" t="s">
        <v>49</v>
      </c>
      <c r="B2" s="20" t="s">
        <v>71</v>
      </c>
    </row>
    <row r="3" ht="15.75">
      <c r="C3" s="4" t="s">
        <v>6</v>
      </c>
    </row>
    <row r="4" spans="1:35" ht="12.75">
      <c r="A4" s="133" t="s">
        <v>43</v>
      </c>
      <c r="B4" s="134" t="s">
        <v>44</v>
      </c>
      <c r="C4" s="134"/>
      <c r="D4" s="134"/>
      <c r="E4" s="134"/>
      <c r="F4" s="134"/>
      <c r="G4" s="134"/>
      <c r="H4" s="134" t="s">
        <v>45</v>
      </c>
      <c r="I4" s="134"/>
      <c r="J4" s="134"/>
      <c r="K4" s="134"/>
      <c r="L4" s="134"/>
      <c r="M4" s="134"/>
      <c r="N4" s="134"/>
      <c r="O4" s="134" t="s">
        <v>46</v>
      </c>
      <c r="P4" s="134"/>
      <c r="Q4" s="134"/>
      <c r="R4" s="134"/>
      <c r="S4" s="134"/>
      <c r="T4" s="134"/>
      <c r="U4" s="134"/>
      <c r="V4" s="134" t="s">
        <v>47</v>
      </c>
      <c r="W4" s="134"/>
      <c r="X4" s="134"/>
      <c r="Y4" s="134"/>
      <c r="Z4" s="134"/>
      <c r="AA4" s="134"/>
      <c r="AB4" s="134"/>
      <c r="AC4" s="134" t="s">
        <v>48</v>
      </c>
      <c r="AD4" s="134"/>
      <c r="AE4" s="134"/>
      <c r="AF4" s="134"/>
      <c r="AG4" s="134"/>
      <c r="AH4" s="134"/>
      <c r="AI4" s="134"/>
    </row>
    <row r="5" spans="1:35" ht="12.75">
      <c r="A5" s="133"/>
      <c r="B5" s="127" t="s">
        <v>7</v>
      </c>
      <c r="C5" s="128"/>
      <c r="D5" s="129"/>
      <c r="E5" s="130" t="s">
        <v>23</v>
      </c>
      <c r="F5" s="130" t="s">
        <v>8</v>
      </c>
      <c r="G5" s="130" t="s">
        <v>9</v>
      </c>
      <c r="H5" s="137" t="s">
        <v>7</v>
      </c>
      <c r="I5" s="137"/>
      <c r="J5" s="137"/>
      <c r="K5" s="137"/>
      <c r="L5" s="130" t="s">
        <v>23</v>
      </c>
      <c r="M5" s="130" t="s">
        <v>8</v>
      </c>
      <c r="N5" s="130" t="s">
        <v>9</v>
      </c>
      <c r="O5" s="135" t="s">
        <v>7</v>
      </c>
      <c r="P5" s="136"/>
      <c r="Q5" s="136"/>
      <c r="R5" s="36"/>
      <c r="S5" s="130" t="s">
        <v>23</v>
      </c>
      <c r="T5" s="130" t="s">
        <v>8</v>
      </c>
      <c r="U5" s="130" t="s">
        <v>9</v>
      </c>
      <c r="V5" s="127" t="s">
        <v>7</v>
      </c>
      <c r="W5" s="128"/>
      <c r="X5" s="128"/>
      <c r="Y5" s="36"/>
      <c r="Z5" s="130" t="s">
        <v>23</v>
      </c>
      <c r="AA5" s="130" t="s">
        <v>8</v>
      </c>
      <c r="AB5" s="130" t="s">
        <v>9</v>
      </c>
      <c r="AC5" s="127" t="s">
        <v>7</v>
      </c>
      <c r="AD5" s="128"/>
      <c r="AE5" s="128"/>
      <c r="AF5" s="129"/>
      <c r="AG5" s="130" t="s">
        <v>23</v>
      </c>
      <c r="AH5" s="130" t="s">
        <v>8</v>
      </c>
      <c r="AI5" s="130" t="s">
        <v>9</v>
      </c>
    </row>
    <row r="6" spans="1:35" ht="105.75">
      <c r="A6" s="133"/>
      <c r="B6" s="6" t="s">
        <v>17</v>
      </c>
      <c r="C6" s="6" t="s">
        <v>18</v>
      </c>
      <c r="D6" s="6" t="s">
        <v>19</v>
      </c>
      <c r="E6" s="131"/>
      <c r="F6" s="131"/>
      <c r="G6" s="131"/>
      <c r="H6" s="65" t="s">
        <v>17</v>
      </c>
      <c r="I6" s="65" t="s">
        <v>18</v>
      </c>
      <c r="J6" s="43" t="s">
        <v>19</v>
      </c>
      <c r="K6" s="44" t="s">
        <v>77</v>
      </c>
      <c r="L6" s="131"/>
      <c r="M6" s="131"/>
      <c r="N6" s="131"/>
      <c r="O6" s="43" t="s">
        <v>17</v>
      </c>
      <c r="P6" s="43" t="s">
        <v>18</v>
      </c>
      <c r="Q6" s="43" t="s">
        <v>19</v>
      </c>
      <c r="R6" s="44" t="s">
        <v>77</v>
      </c>
      <c r="S6" s="131"/>
      <c r="T6" s="131"/>
      <c r="U6" s="131"/>
      <c r="V6" s="43" t="s">
        <v>17</v>
      </c>
      <c r="W6" s="43" t="s">
        <v>18</v>
      </c>
      <c r="X6" s="43" t="s">
        <v>19</v>
      </c>
      <c r="Y6" s="44" t="s">
        <v>77</v>
      </c>
      <c r="Z6" s="131"/>
      <c r="AA6" s="131"/>
      <c r="AB6" s="131"/>
      <c r="AC6" s="43" t="s">
        <v>17</v>
      </c>
      <c r="AD6" s="43" t="s">
        <v>18</v>
      </c>
      <c r="AE6" s="43" t="s">
        <v>19</v>
      </c>
      <c r="AF6" s="44" t="s">
        <v>77</v>
      </c>
      <c r="AG6" s="131"/>
      <c r="AH6" s="131"/>
      <c r="AI6" s="131"/>
    </row>
    <row r="7" spans="1:35" ht="12.75">
      <c r="A7" s="24" t="s">
        <v>105</v>
      </c>
      <c r="B7" s="24">
        <v>9</v>
      </c>
      <c r="C7" s="24">
        <v>9</v>
      </c>
      <c r="D7" s="31">
        <f>C7/B7</f>
        <v>1</v>
      </c>
      <c r="E7" s="22">
        <v>0</v>
      </c>
      <c r="F7" s="22">
        <v>4</v>
      </c>
      <c r="G7" s="22">
        <v>1</v>
      </c>
      <c r="H7" s="24">
        <v>7</v>
      </c>
      <c r="I7" s="24">
        <v>7</v>
      </c>
      <c r="J7" s="31">
        <f>I7/H7</f>
        <v>1</v>
      </c>
      <c r="K7" s="31"/>
      <c r="L7" s="22"/>
      <c r="M7" s="22"/>
      <c r="N7" s="22"/>
      <c r="O7" s="24">
        <v>9</v>
      </c>
      <c r="P7" s="24">
        <v>9</v>
      </c>
      <c r="Q7" s="31">
        <f aca="true" t="shared" si="0" ref="Q7:Q21">P7/O7</f>
        <v>1</v>
      </c>
      <c r="R7" s="31"/>
      <c r="S7" s="22"/>
      <c r="T7" s="22"/>
      <c r="U7" s="22"/>
      <c r="V7" s="24">
        <v>9</v>
      </c>
      <c r="W7" s="24">
        <v>9</v>
      </c>
      <c r="X7" s="31">
        <f aca="true" t="shared" si="1" ref="X7:X21">W7/V7</f>
        <v>1</v>
      </c>
      <c r="Y7" s="31"/>
      <c r="Z7" s="22"/>
      <c r="AA7" s="22"/>
      <c r="AB7" s="22"/>
      <c r="AC7" s="7">
        <v>35</v>
      </c>
      <c r="AD7" s="7">
        <v>34</v>
      </c>
      <c r="AE7" s="31">
        <f aca="true" t="shared" si="2" ref="AE7:AE21">AD7/AC7</f>
        <v>0.9714285714285714</v>
      </c>
      <c r="AF7" s="31">
        <v>1</v>
      </c>
      <c r="AG7" s="8"/>
      <c r="AH7" s="8"/>
      <c r="AI7" s="8"/>
    </row>
    <row r="8" spans="1:35" ht="12.75">
      <c r="A8" s="24" t="s">
        <v>106</v>
      </c>
      <c r="B8" s="24">
        <v>9</v>
      </c>
      <c r="C8" s="24">
        <v>9</v>
      </c>
      <c r="D8" s="31">
        <f aca="true" t="shared" si="3" ref="D8:D21">C8/B8</f>
        <v>1</v>
      </c>
      <c r="E8" s="22">
        <v>0</v>
      </c>
      <c r="F8" s="22">
        <v>4</v>
      </c>
      <c r="G8" s="22">
        <v>1</v>
      </c>
      <c r="H8" s="24">
        <v>7</v>
      </c>
      <c r="I8" s="24">
        <v>7</v>
      </c>
      <c r="J8" s="31">
        <f aca="true" t="shared" si="4" ref="J8:J21">I8/H8</f>
        <v>1</v>
      </c>
      <c r="K8" s="31"/>
      <c r="L8" s="22"/>
      <c r="M8" s="22"/>
      <c r="N8" s="22"/>
      <c r="O8" s="24">
        <v>9</v>
      </c>
      <c r="P8" s="24">
        <v>9</v>
      </c>
      <c r="Q8" s="31">
        <f t="shared" si="0"/>
        <v>1</v>
      </c>
      <c r="R8" s="31"/>
      <c r="S8" s="22"/>
      <c r="T8" s="22"/>
      <c r="U8" s="22"/>
      <c r="V8" s="24">
        <v>9</v>
      </c>
      <c r="W8" s="24">
        <v>9</v>
      </c>
      <c r="X8" s="31">
        <f t="shared" si="1"/>
        <v>1</v>
      </c>
      <c r="Y8" s="31"/>
      <c r="Z8" s="22"/>
      <c r="AA8" s="22"/>
      <c r="AB8" s="22"/>
      <c r="AC8" s="7">
        <v>35</v>
      </c>
      <c r="AD8" s="7">
        <v>34</v>
      </c>
      <c r="AE8" s="31">
        <f t="shared" si="2"/>
        <v>0.9714285714285714</v>
      </c>
      <c r="AF8" s="31">
        <v>1</v>
      </c>
      <c r="AG8" s="8"/>
      <c r="AH8" s="8"/>
      <c r="AI8" s="8"/>
    </row>
    <row r="9" spans="1:35" ht="12.75">
      <c r="A9" s="24" t="s">
        <v>107</v>
      </c>
      <c r="B9" s="24">
        <v>9</v>
      </c>
      <c r="C9" s="24">
        <v>9</v>
      </c>
      <c r="D9" s="31">
        <f t="shared" si="3"/>
        <v>1</v>
      </c>
      <c r="E9" s="22">
        <v>0</v>
      </c>
      <c r="F9" s="22">
        <v>4</v>
      </c>
      <c r="G9" s="22">
        <v>1</v>
      </c>
      <c r="H9" s="24">
        <v>7</v>
      </c>
      <c r="I9" s="24">
        <v>7</v>
      </c>
      <c r="J9" s="31">
        <f t="shared" si="4"/>
        <v>1</v>
      </c>
      <c r="K9" s="31"/>
      <c r="L9" s="22"/>
      <c r="M9" s="22"/>
      <c r="N9" s="22"/>
      <c r="O9" s="24">
        <v>9</v>
      </c>
      <c r="P9" s="24">
        <v>9</v>
      </c>
      <c r="Q9" s="31">
        <f t="shared" si="0"/>
        <v>1</v>
      </c>
      <c r="R9" s="31"/>
      <c r="S9" s="22"/>
      <c r="T9" s="22"/>
      <c r="U9" s="22"/>
      <c r="V9" s="24">
        <v>9</v>
      </c>
      <c r="W9" s="24">
        <v>9</v>
      </c>
      <c r="X9" s="31">
        <f t="shared" si="1"/>
        <v>1</v>
      </c>
      <c r="Y9" s="31"/>
      <c r="Z9" s="22"/>
      <c r="AA9" s="22"/>
      <c r="AB9" s="22"/>
      <c r="AC9" s="7">
        <v>35</v>
      </c>
      <c r="AD9" s="7">
        <v>34</v>
      </c>
      <c r="AE9" s="31">
        <f t="shared" si="2"/>
        <v>0.9714285714285714</v>
      </c>
      <c r="AF9" s="31">
        <v>1</v>
      </c>
      <c r="AG9" s="8"/>
      <c r="AH9" s="8"/>
      <c r="AI9" s="8"/>
    </row>
    <row r="10" spans="1:35" ht="12.75">
      <c r="A10" s="24" t="s">
        <v>57</v>
      </c>
      <c r="B10" s="24">
        <v>9</v>
      </c>
      <c r="C10" s="24">
        <v>9</v>
      </c>
      <c r="D10" s="31">
        <f t="shared" si="3"/>
        <v>1</v>
      </c>
      <c r="E10" s="22">
        <v>0</v>
      </c>
      <c r="F10" s="22">
        <v>8</v>
      </c>
      <c r="G10" s="22">
        <v>2</v>
      </c>
      <c r="H10" s="24">
        <v>7</v>
      </c>
      <c r="I10" s="24">
        <v>7</v>
      </c>
      <c r="J10" s="31">
        <f t="shared" si="4"/>
        <v>1</v>
      </c>
      <c r="K10" s="31"/>
      <c r="L10" s="22"/>
      <c r="M10" s="22"/>
      <c r="N10" s="22"/>
      <c r="O10" s="24"/>
      <c r="P10" s="24"/>
      <c r="Q10" s="31" t="e">
        <f t="shared" si="0"/>
        <v>#DIV/0!</v>
      </c>
      <c r="R10" s="31"/>
      <c r="S10" s="22"/>
      <c r="T10" s="22"/>
      <c r="U10" s="22"/>
      <c r="V10" s="24"/>
      <c r="W10" s="24"/>
      <c r="X10" s="31" t="e">
        <f t="shared" si="1"/>
        <v>#DIV/0!</v>
      </c>
      <c r="Y10" s="31"/>
      <c r="Z10" s="22"/>
      <c r="AA10" s="22"/>
      <c r="AB10" s="22"/>
      <c r="AC10" s="7"/>
      <c r="AD10" s="7"/>
      <c r="AE10" s="31" t="e">
        <f t="shared" si="2"/>
        <v>#DIV/0!</v>
      </c>
      <c r="AF10" s="31">
        <v>1</v>
      </c>
      <c r="AG10" s="8"/>
      <c r="AH10" s="8"/>
      <c r="AI10" s="8"/>
    </row>
    <row r="11" spans="1:35" ht="12.75">
      <c r="A11" s="24" t="s">
        <v>58</v>
      </c>
      <c r="B11" s="24">
        <v>9</v>
      </c>
      <c r="C11" s="24">
        <v>9</v>
      </c>
      <c r="D11" s="31">
        <f t="shared" si="3"/>
        <v>1</v>
      </c>
      <c r="E11" s="22">
        <v>0</v>
      </c>
      <c r="F11" s="22">
        <v>8</v>
      </c>
      <c r="G11" s="22">
        <v>2</v>
      </c>
      <c r="H11" s="24">
        <v>6</v>
      </c>
      <c r="I11" s="24">
        <v>6</v>
      </c>
      <c r="J11" s="31">
        <f t="shared" si="4"/>
        <v>1</v>
      </c>
      <c r="K11" s="31"/>
      <c r="L11" s="22"/>
      <c r="M11" s="22"/>
      <c r="N11" s="22"/>
      <c r="O11" s="24"/>
      <c r="P11" s="24"/>
      <c r="Q11" s="31" t="e">
        <f t="shared" si="0"/>
        <v>#DIV/0!</v>
      </c>
      <c r="R11" s="31"/>
      <c r="S11" s="22"/>
      <c r="T11" s="22"/>
      <c r="U11" s="22"/>
      <c r="V11" s="24"/>
      <c r="W11" s="24"/>
      <c r="X11" s="31" t="e">
        <f t="shared" si="1"/>
        <v>#DIV/0!</v>
      </c>
      <c r="Y11" s="31"/>
      <c r="Z11" s="22"/>
      <c r="AA11" s="22"/>
      <c r="AB11" s="22"/>
      <c r="AC11" s="7"/>
      <c r="AD11" s="7"/>
      <c r="AE11" s="31" t="e">
        <f t="shared" si="2"/>
        <v>#DIV/0!</v>
      </c>
      <c r="AF11" s="31">
        <v>1</v>
      </c>
      <c r="AG11" s="8"/>
      <c r="AH11" s="8"/>
      <c r="AI11" s="8"/>
    </row>
    <row r="12" spans="1:35" ht="12.75">
      <c r="A12" s="24" t="s">
        <v>59</v>
      </c>
      <c r="B12" s="24">
        <v>9</v>
      </c>
      <c r="C12" s="24">
        <v>9</v>
      </c>
      <c r="D12" s="31">
        <f t="shared" si="3"/>
        <v>1</v>
      </c>
      <c r="E12" s="22">
        <v>0</v>
      </c>
      <c r="F12" s="22">
        <v>8</v>
      </c>
      <c r="G12" s="22">
        <v>2</v>
      </c>
      <c r="H12" s="24">
        <v>6</v>
      </c>
      <c r="I12" s="24">
        <v>6</v>
      </c>
      <c r="J12" s="31">
        <f t="shared" si="4"/>
        <v>1</v>
      </c>
      <c r="K12" s="31"/>
      <c r="L12" s="22"/>
      <c r="M12" s="22"/>
      <c r="N12" s="22"/>
      <c r="O12" s="24"/>
      <c r="P12" s="24"/>
      <c r="Q12" s="31" t="e">
        <f t="shared" si="0"/>
        <v>#DIV/0!</v>
      </c>
      <c r="R12" s="31"/>
      <c r="S12" s="22"/>
      <c r="T12" s="22"/>
      <c r="U12" s="22"/>
      <c r="V12" s="24"/>
      <c r="W12" s="24"/>
      <c r="X12" s="31" t="e">
        <f t="shared" si="1"/>
        <v>#DIV/0!</v>
      </c>
      <c r="Y12" s="31"/>
      <c r="Z12" s="22"/>
      <c r="AA12" s="22"/>
      <c r="AB12" s="22"/>
      <c r="AC12" s="7"/>
      <c r="AD12" s="7"/>
      <c r="AE12" s="31" t="e">
        <f t="shared" si="2"/>
        <v>#DIV/0!</v>
      </c>
      <c r="AF12" s="31">
        <v>1</v>
      </c>
      <c r="AG12" s="8"/>
      <c r="AH12" s="8"/>
      <c r="AI12" s="8"/>
    </row>
    <row r="13" spans="1:35" ht="12.75">
      <c r="A13" s="24" t="s">
        <v>60</v>
      </c>
      <c r="B13" s="24">
        <v>9</v>
      </c>
      <c r="C13" s="24">
        <v>9</v>
      </c>
      <c r="D13" s="31">
        <f t="shared" si="3"/>
        <v>1</v>
      </c>
      <c r="E13" s="22">
        <v>0</v>
      </c>
      <c r="F13" s="22">
        <v>0</v>
      </c>
      <c r="G13" s="22">
        <v>1</v>
      </c>
      <c r="H13" s="24">
        <v>7</v>
      </c>
      <c r="I13" s="24">
        <v>7</v>
      </c>
      <c r="J13" s="31">
        <f t="shared" si="4"/>
        <v>1</v>
      </c>
      <c r="K13" s="31"/>
      <c r="L13" s="22"/>
      <c r="M13" s="22"/>
      <c r="N13" s="22"/>
      <c r="O13" s="24">
        <v>10</v>
      </c>
      <c r="P13" s="24">
        <v>10</v>
      </c>
      <c r="Q13" s="31">
        <f t="shared" si="0"/>
        <v>1</v>
      </c>
      <c r="R13" s="31"/>
      <c r="S13" s="22"/>
      <c r="T13" s="22"/>
      <c r="U13" s="22"/>
      <c r="V13" s="24">
        <v>9</v>
      </c>
      <c r="W13" s="24">
        <v>9</v>
      </c>
      <c r="X13" s="31">
        <f t="shared" si="1"/>
        <v>1</v>
      </c>
      <c r="Y13" s="31"/>
      <c r="Z13" s="22"/>
      <c r="AA13" s="22"/>
      <c r="AB13" s="22"/>
      <c r="AC13" s="7">
        <v>35</v>
      </c>
      <c r="AD13" s="7">
        <v>35</v>
      </c>
      <c r="AE13" s="31">
        <f t="shared" si="2"/>
        <v>1</v>
      </c>
      <c r="AF13" s="31">
        <v>1</v>
      </c>
      <c r="AG13" s="8"/>
      <c r="AH13" s="8"/>
      <c r="AI13" s="8"/>
    </row>
    <row r="14" spans="1:35" ht="12.75">
      <c r="A14" s="24" t="s">
        <v>61</v>
      </c>
      <c r="B14" s="24">
        <v>9</v>
      </c>
      <c r="C14" s="24">
        <v>9</v>
      </c>
      <c r="D14" s="31">
        <f t="shared" si="3"/>
        <v>1</v>
      </c>
      <c r="E14" s="22">
        <v>0</v>
      </c>
      <c r="F14" s="22">
        <v>0</v>
      </c>
      <c r="G14" s="22">
        <v>1</v>
      </c>
      <c r="H14" s="24">
        <v>7</v>
      </c>
      <c r="I14" s="24">
        <v>7</v>
      </c>
      <c r="J14" s="31">
        <f t="shared" si="4"/>
        <v>1</v>
      </c>
      <c r="K14" s="31"/>
      <c r="L14" s="22"/>
      <c r="M14" s="22"/>
      <c r="N14" s="22"/>
      <c r="O14" s="24">
        <v>10</v>
      </c>
      <c r="P14" s="24">
        <v>10</v>
      </c>
      <c r="Q14" s="31">
        <f t="shared" si="0"/>
        <v>1</v>
      </c>
      <c r="R14" s="31"/>
      <c r="S14" s="22"/>
      <c r="T14" s="22"/>
      <c r="U14" s="22"/>
      <c r="V14" s="24">
        <v>9</v>
      </c>
      <c r="W14" s="24">
        <v>9</v>
      </c>
      <c r="X14" s="31">
        <f t="shared" si="1"/>
        <v>1</v>
      </c>
      <c r="Y14" s="31"/>
      <c r="Z14" s="22"/>
      <c r="AA14" s="22"/>
      <c r="AB14" s="22"/>
      <c r="AC14" s="7">
        <v>35</v>
      </c>
      <c r="AD14" s="7">
        <v>35</v>
      </c>
      <c r="AE14" s="31">
        <f t="shared" si="2"/>
        <v>1</v>
      </c>
      <c r="AF14" s="31">
        <v>1</v>
      </c>
      <c r="AG14" s="8"/>
      <c r="AH14" s="8"/>
      <c r="AI14" s="8"/>
    </row>
    <row r="15" spans="1:35" ht="12.75">
      <c r="A15" s="24" t="s">
        <v>62</v>
      </c>
      <c r="B15" s="24">
        <v>9</v>
      </c>
      <c r="C15" s="24">
        <v>9</v>
      </c>
      <c r="D15" s="31">
        <f t="shared" si="3"/>
        <v>1</v>
      </c>
      <c r="E15" s="22">
        <v>0</v>
      </c>
      <c r="F15" s="22">
        <v>0</v>
      </c>
      <c r="G15" s="22">
        <v>1</v>
      </c>
      <c r="H15" s="24">
        <v>7</v>
      </c>
      <c r="I15" s="24">
        <v>7</v>
      </c>
      <c r="J15" s="31">
        <f t="shared" si="4"/>
        <v>1</v>
      </c>
      <c r="K15" s="31"/>
      <c r="L15" s="22"/>
      <c r="M15" s="22"/>
      <c r="N15" s="22"/>
      <c r="O15" s="24">
        <v>10</v>
      </c>
      <c r="P15" s="24">
        <v>10</v>
      </c>
      <c r="Q15" s="31">
        <f t="shared" si="0"/>
        <v>1</v>
      </c>
      <c r="R15" s="31"/>
      <c r="S15" s="22"/>
      <c r="T15" s="22"/>
      <c r="U15" s="22"/>
      <c r="V15" s="24">
        <v>9</v>
      </c>
      <c r="W15" s="24">
        <v>9</v>
      </c>
      <c r="X15" s="31">
        <f t="shared" si="1"/>
        <v>1</v>
      </c>
      <c r="Y15" s="31"/>
      <c r="Z15" s="22"/>
      <c r="AA15" s="22"/>
      <c r="AB15" s="22"/>
      <c r="AC15" s="7">
        <v>35</v>
      </c>
      <c r="AD15" s="7">
        <v>35</v>
      </c>
      <c r="AE15" s="31">
        <f t="shared" si="2"/>
        <v>1</v>
      </c>
      <c r="AF15" s="31">
        <v>1</v>
      </c>
      <c r="AG15" s="8"/>
      <c r="AH15" s="8"/>
      <c r="AI15" s="8"/>
    </row>
    <row r="16" spans="1:35" ht="12.75">
      <c r="A16" s="24" t="s">
        <v>108</v>
      </c>
      <c r="B16" s="24">
        <v>9</v>
      </c>
      <c r="C16" s="24">
        <v>9</v>
      </c>
      <c r="D16" s="31">
        <f t="shared" si="3"/>
        <v>1</v>
      </c>
      <c r="E16" s="22">
        <v>0</v>
      </c>
      <c r="F16" s="22">
        <v>0</v>
      </c>
      <c r="G16" s="22">
        <v>1</v>
      </c>
      <c r="H16" s="24">
        <v>7</v>
      </c>
      <c r="I16" s="24">
        <v>7</v>
      </c>
      <c r="J16" s="31">
        <f t="shared" si="4"/>
        <v>1</v>
      </c>
      <c r="K16" s="31"/>
      <c r="L16" s="22"/>
      <c r="M16" s="22"/>
      <c r="N16" s="22"/>
      <c r="O16" s="24">
        <v>10</v>
      </c>
      <c r="P16" s="24">
        <v>10</v>
      </c>
      <c r="Q16" s="31">
        <f t="shared" si="0"/>
        <v>1</v>
      </c>
      <c r="R16" s="31"/>
      <c r="S16" s="22"/>
      <c r="T16" s="22"/>
      <c r="U16" s="22"/>
      <c r="V16" s="24">
        <v>9</v>
      </c>
      <c r="W16" s="24">
        <v>9</v>
      </c>
      <c r="X16" s="31">
        <f t="shared" si="1"/>
        <v>1</v>
      </c>
      <c r="Y16" s="31"/>
      <c r="Z16" s="22"/>
      <c r="AA16" s="22"/>
      <c r="AB16" s="22"/>
      <c r="AC16" s="7">
        <v>35</v>
      </c>
      <c r="AD16" s="7">
        <v>35</v>
      </c>
      <c r="AE16" s="31">
        <f t="shared" si="2"/>
        <v>1</v>
      </c>
      <c r="AF16" s="31">
        <v>1</v>
      </c>
      <c r="AG16" s="8"/>
      <c r="AH16" s="8"/>
      <c r="AI16" s="8"/>
    </row>
    <row r="17" spans="1:35" ht="12.75">
      <c r="A17" s="24" t="s">
        <v>63</v>
      </c>
      <c r="B17" s="24">
        <v>18</v>
      </c>
      <c r="C17" s="24">
        <v>17</v>
      </c>
      <c r="D17" s="31">
        <f t="shared" si="3"/>
        <v>0.9444444444444444</v>
      </c>
      <c r="E17" s="22">
        <v>0</v>
      </c>
      <c r="F17" s="22">
        <v>10</v>
      </c>
      <c r="G17" s="22">
        <v>2</v>
      </c>
      <c r="H17" s="24">
        <v>13</v>
      </c>
      <c r="I17" s="24">
        <v>13</v>
      </c>
      <c r="J17" s="31">
        <f t="shared" si="4"/>
        <v>1</v>
      </c>
      <c r="K17" s="31"/>
      <c r="L17" s="22"/>
      <c r="M17" s="22"/>
      <c r="N17" s="22"/>
      <c r="O17" s="24">
        <v>21</v>
      </c>
      <c r="P17" s="24">
        <v>21</v>
      </c>
      <c r="Q17" s="31">
        <f t="shared" si="0"/>
        <v>1</v>
      </c>
      <c r="R17" s="31"/>
      <c r="S17" s="22"/>
      <c r="T17" s="22"/>
      <c r="U17" s="22"/>
      <c r="V17" s="24">
        <v>15</v>
      </c>
      <c r="W17" s="24">
        <v>15</v>
      </c>
      <c r="X17" s="31">
        <f t="shared" si="1"/>
        <v>1</v>
      </c>
      <c r="Y17" s="31"/>
      <c r="Z17" s="22"/>
      <c r="AA17" s="22"/>
      <c r="AB17" s="22"/>
      <c r="AC17" s="7">
        <v>68</v>
      </c>
      <c r="AD17" s="7">
        <v>67</v>
      </c>
      <c r="AE17" s="31">
        <f t="shared" si="2"/>
        <v>0.9852941176470589</v>
      </c>
      <c r="AF17" s="31">
        <v>1</v>
      </c>
      <c r="AG17" s="8"/>
      <c r="AH17" s="8"/>
      <c r="AI17" s="8"/>
    </row>
    <row r="18" spans="1:35" ht="12.75">
      <c r="A18" s="24" t="s">
        <v>64</v>
      </c>
      <c r="B18" s="24">
        <v>18</v>
      </c>
      <c r="C18" s="24">
        <v>17</v>
      </c>
      <c r="D18" s="31">
        <f t="shared" si="3"/>
        <v>0.9444444444444444</v>
      </c>
      <c r="E18" s="22">
        <v>0</v>
      </c>
      <c r="F18" s="22">
        <v>10</v>
      </c>
      <c r="G18" s="22">
        <v>2</v>
      </c>
      <c r="H18" s="24">
        <v>13</v>
      </c>
      <c r="I18" s="24">
        <v>13</v>
      </c>
      <c r="J18" s="31">
        <f t="shared" si="4"/>
        <v>1</v>
      </c>
      <c r="K18" s="31"/>
      <c r="L18" s="22"/>
      <c r="M18" s="22"/>
      <c r="N18" s="22"/>
      <c r="O18" s="24">
        <v>21</v>
      </c>
      <c r="P18" s="24">
        <v>21</v>
      </c>
      <c r="Q18" s="31">
        <f t="shared" si="0"/>
        <v>1</v>
      </c>
      <c r="R18" s="31"/>
      <c r="S18" s="22"/>
      <c r="T18" s="22"/>
      <c r="U18" s="22"/>
      <c r="V18" s="24">
        <v>15</v>
      </c>
      <c r="W18" s="24">
        <v>15</v>
      </c>
      <c r="X18" s="31">
        <f t="shared" si="1"/>
        <v>1</v>
      </c>
      <c r="Y18" s="31"/>
      <c r="Z18" s="22"/>
      <c r="AA18" s="22"/>
      <c r="AB18" s="22"/>
      <c r="AC18" s="7">
        <v>68</v>
      </c>
      <c r="AD18" s="7">
        <v>67</v>
      </c>
      <c r="AE18" s="31">
        <f t="shared" si="2"/>
        <v>0.9852941176470589</v>
      </c>
      <c r="AF18" s="31">
        <v>1</v>
      </c>
      <c r="AG18" s="8"/>
      <c r="AH18" s="8"/>
      <c r="AI18" s="8"/>
    </row>
    <row r="19" spans="1:35" ht="12.75">
      <c r="A19" s="24" t="s">
        <v>65</v>
      </c>
      <c r="B19" s="24">
        <v>18</v>
      </c>
      <c r="C19" s="24">
        <v>17</v>
      </c>
      <c r="D19" s="31">
        <f t="shared" si="3"/>
        <v>0.9444444444444444</v>
      </c>
      <c r="E19" s="22">
        <v>0</v>
      </c>
      <c r="F19" s="22">
        <v>10</v>
      </c>
      <c r="G19" s="22">
        <v>2</v>
      </c>
      <c r="H19" s="24">
        <v>13</v>
      </c>
      <c r="I19" s="24">
        <v>13</v>
      </c>
      <c r="J19" s="31">
        <f t="shared" si="4"/>
        <v>1</v>
      </c>
      <c r="K19" s="31"/>
      <c r="L19" s="22"/>
      <c r="M19" s="22"/>
      <c r="N19" s="22"/>
      <c r="O19" s="24">
        <v>21</v>
      </c>
      <c r="P19" s="24">
        <v>21</v>
      </c>
      <c r="Q19" s="31">
        <f t="shared" si="0"/>
        <v>1</v>
      </c>
      <c r="R19" s="31"/>
      <c r="S19" s="22"/>
      <c r="T19" s="22"/>
      <c r="U19" s="22"/>
      <c r="V19" s="24">
        <v>15</v>
      </c>
      <c r="W19" s="24">
        <v>15</v>
      </c>
      <c r="X19" s="31">
        <f t="shared" si="1"/>
        <v>1</v>
      </c>
      <c r="Y19" s="31"/>
      <c r="Z19" s="22"/>
      <c r="AA19" s="22"/>
      <c r="AB19" s="22"/>
      <c r="AC19" s="7">
        <v>68</v>
      </c>
      <c r="AD19" s="7">
        <v>67</v>
      </c>
      <c r="AE19" s="31">
        <f t="shared" si="2"/>
        <v>0.9852941176470589</v>
      </c>
      <c r="AF19" s="31">
        <v>1</v>
      </c>
      <c r="AG19" s="8"/>
      <c r="AH19" s="8"/>
      <c r="AI19" s="8"/>
    </row>
    <row r="20" spans="1:35" ht="12.75">
      <c r="A20" s="24" t="s">
        <v>85</v>
      </c>
      <c r="B20" s="24">
        <v>64</v>
      </c>
      <c r="C20" s="24">
        <v>62</v>
      </c>
      <c r="D20" s="31">
        <f t="shared" si="3"/>
        <v>0.96875</v>
      </c>
      <c r="E20" s="22">
        <v>0</v>
      </c>
      <c r="F20" s="22">
        <v>16</v>
      </c>
      <c r="G20" s="22">
        <v>2</v>
      </c>
      <c r="H20" s="24">
        <v>62</v>
      </c>
      <c r="I20" s="24">
        <v>62</v>
      </c>
      <c r="J20" s="31">
        <f t="shared" si="4"/>
        <v>1</v>
      </c>
      <c r="K20" s="31"/>
      <c r="L20" s="22"/>
      <c r="M20" s="22"/>
      <c r="N20" s="22"/>
      <c r="O20" s="24"/>
      <c r="P20" s="24"/>
      <c r="Q20" s="31" t="e">
        <f t="shared" si="0"/>
        <v>#DIV/0!</v>
      </c>
      <c r="R20" s="31"/>
      <c r="S20" s="22"/>
      <c r="T20" s="22"/>
      <c r="U20" s="22"/>
      <c r="V20" s="24">
        <v>78</v>
      </c>
      <c r="W20" s="24">
        <v>78</v>
      </c>
      <c r="X20" s="31">
        <f t="shared" si="1"/>
        <v>1</v>
      </c>
      <c r="Y20" s="31"/>
      <c r="Z20" s="22"/>
      <c r="AA20" s="22"/>
      <c r="AB20" s="22"/>
      <c r="AC20" s="7">
        <v>140</v>
      </c>
      <c r="AD20" s="7">
        <v>140</v>
      </c>
      <c r="AE20" s="31">
        <f t="shared" si="2"/>
        <v>1</v>
      </c>
      <c r="AF20" s="31">
        <v>1</v>
      </c>
      <c r="AG20" s="8"/>
      <c r="AH20" s="8"/>
      <c r="AI20" s="8"/>
    </row>
    <row r="21" spans="1:35" ht="12.75">
      <c r="A21" s="24" t="s">
        <v>109</v>
      </c>
      <c r="B21" s="24">
        <v>64</v>
      </c>
      <c r="C21" s="24">
        <v>62</v>
      </c>
      <c r="D21" s="31">
        <f t="shared" si="3"/>
        <v>0.96875</v>
      </c>
      <c r="E21" s="22">
        <v>0</v>
      </c>
      <c r="F21" s="22">
        <v>4</v>
      </c>
      <c r="G21" s="22">
        <v>2</v>
      </c>
      <c r="H21" s="24">
        <v>67</v>
      </c>
      <c r="I21" s="24">
        <v>67</v>
      </c>
      <c r="J21" s="31">
        <f t="shared" si="4"/>
        <v>1</v>
      </c>
      <c r="K21" s="31"/>
      <c r="L21" s="22"/>
      <c r="M21" s="22"/>
      <c r="N21" s="22"/>
      <c r="O21" s="24"/>
      <c r="P21" s="24"/>
      <c r="Q21" s="31" t="e">
        <f t="shared" si="0"/>
        <v>#DIV/0!</v>
      </c>
      <c r="R21" s="31"/>
      <c r="S21" s="22"/>
      <c r="T21" s="22"/>
      <c r="U21" s="22"/>
      <c r="V21" s="24">
        <v>69</v>
      </c>
      <c r="W21" s="24">
        <v>69</v>
      </c>
      <c r="X21" s="31">
        <f t="shared" si="1"/>
        <v>1</v>
      </c>
      <c r="Y21" s="31"/>
      <c r="Z21" s="22"/>
      <c r="AA21" s="22"/>
      <c r="AB21" s="22"/>
      <c r="AC21" s="7">
        <v>136</v>
      </c>
      <c r="AD21" s="7">
        <v>136</v>
      </c>
      <c r="AE21" s="31">
        <f t="shared" si="2"/>
        <v>1</v>
      </c>
      <c r="AF21" s="31">
        <v>1</v>
      </c>
      <c r="AG21" s="8"/>
      <c r="AH21" s="8"/>
      <c r="AI21" s="8"/>
    </row>
    <row r="23" spans="1:35" ht="12.75">
      <c r="A23" s="9" t="s">
        <v>4</v>
      </c>
      <c r="B23" s="8">
        <f>SUM(B7:B21)</f>
        <v>272</v>
      </c>
      <c r="C23" s="8">
        <f>SUM(C7:C21)</f>
        <v>265</v>
      </c>
      <c r="D23" s="33">
        <f>AVERAGE(D7:D21)</f>
        <v>0.9847222222222223</v>
      </c>
      <c r="E23" s="8">
        <f>SUM(E7:E21)</f>
        <v>0</v>
      </c>
      <c r="F23" s="8">
        <f>SUM(F7:F21)</f>
        <v>86</v>
      </c>
      <c r="G23" s="8">
        <f>SUM(G7:G21)</f>
        <v>23</v>
      </c>
      <c r="H23" s="8">
        <f>SUM(H7:H21)</f>
        <v>236</v>
      </c>
      <c r="I23" s="8">
        <f>SUM(I7:I21)</f>
        <v>236</v>
      </c>
      <c r="J23" s="33">
        <f>AVERAGE(J7:J21)</f>
        <v>1</v>
      </c>
      <c r="K23" s="33">
        <v>1</v>
      </c>
      <c r="L23" s="8">
        <f>SUM(L7:L21)</f>
        <v>0</v>
      </c>
      <c r="M23" s="8">
        <f>SUM(M7:M21)</f>
        <v>0</v>
      </c>
      <c r="N23" s="8">
        <f>SUM(N7:N21)</f>
        <v>0</v>
      </c>
      <c r="O23" s="8">
        <f>SUM(O7:O19)</f>
        <v>130</v>
      </c>
      <c r="P23" s="8">
        <f>SUM(P7:P21)</f>
        <v>130</v>
      </c>
      <c r="Q23" s="33" t="e">
        <f>AVERAGE(Q7:Q21)</f>
        <v>#DIV/0!</v>
      </c>
      <c r="R23" s="33" t="e">
        <f>AVERAGE(R7:R21)</f>
        <v>#DIV/0!</v>
      </c>
      <c r="S23" s="8">
        <f>SUM(S7:S18)</f>
        <v>0</v>
      </c>
      <c r="T23" s="8">
        <f>SUM(T7:T18)</f>
        <v>0</v>
      </c>
      <c r="U23" s="8">
        <f>SUM(U7:U18)</f>
        <v>0</v>
      </c>
      <c r="V23" s="8">
        <f>SUM(V7:V18)</f>
        <v>93</v>
      </c>
      <c r="W23" s="8">
        <f>SUM(W7:W18)</f>
        <v>93</v>
      </c>
      <c r="X23" s="8" t="e">
        <f>AVERAGE(X7:X18)</f>
        <v>#DIV/0!</v>
      </c>
      <c r="Y23" s="33" t="e">
        <f>AVERAGE(Y7:Y21)</f>
        <v>#DIV/0!</v>
      </c>
      <c r="Z23" s="8">
        <f>SUM(Z7:Z18)</f>
        <v>0</v>
      </c>
      <c r="AA23" s="8">
        <f>SUM(AA7:AA18)</f>
        <v>0</v>
      </c>
      <c r="AB23" s="8">
        <f>SUM(AB7:AB18)</f>
        <v>0</v>
      </c>
      <c r="AC23" s="8">
        <f>SUM(AC7:AC21)</f>
        <v>725</v>
      </c>
      <c r="AD23" s="8">
        <f>SUM(AD7:AD21)</f>
        <v>719</v>
      </c>
      <c r="AE23" s="8"/>
      <c r="AF23" s="28">
        <f>AVERAGE(AF7:AF21)</f>
        <v>1</v>
      </c>
      <c r="AG23" s="8">
        <f>SUM(AG7:AG21)</f>
        <v>0</v>
      </c>
      <c r="AH23" s="8">
        <f>SUM(AH7:AH21)</f>
        <v>0</v>
      </c>
      <c r="AI23" s="8">
        <f>SUM(AI7:AI21)</f>
        <v>0</v>
      </c>
    </row>
    <row r="29" spans="1:16" ht="12.75">
      <c r="A29" s="133" t="s">
        <v>43</v>
      </c>
      <c r="B29" s="132" t="s">
        <v>22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</row>
    <row r="30" spans="1:16" ht="12.75">
      <c r="A30" s="133"/>
      <c r="B30" s="126" t="s">
        <v>10</v>
      </c>
      <c r="C30" s="126"/>
      <c r="D30" s="126" t="s">
        <v>11</v>
      </c>
      <c r="E30" s="126"/>
      <c r="F30" s="122" t="s">
        <v>12</v>
      </c>
      <c r="G30" s="123"/>
      <c r="H30" s="122" t="s">
        <v>13</v>
      </c>
      <c r="I30" s="123"/>
      <c r="J30" s="126" t="s">
        <v>14</v>
      </c>
      <c r="K30" s="126"/>
      <c r="L30" s="126"/>
      <c r="M30" s="122" t="s">
        <v>15</v>
      </c>
      <c r="N30" s="123"/>
      <c r="O30" s="122" t="s">
        <v>16</v>
      </c>
      <c r="P30" s="123"/>
    </row>
    <row r="31" spans="1:16" ht="35.25">
      <c r="A31" s="133"/>
      <c r="B31" s="10" t="s">
        <v>20</v>
      </c>
      <c r="C31" s="10" t="s">
        <v>21</v>
      </c>
      <c r="D31" s="10" t="s">
        <v>20</v>
      </c>
      <c r="E31" s="10" t="s">
        <v>21</v>
      </c>
      <c r="F31" s="124"/>
      <c r="G31" s="125"/>
      <c r="H31" s="124"/>
      <c r="I31" s="125"/>
      <c r="J31" s="10" t="s">
        <v>20</v>
      </c>
      <c r="K31" s="10"/>
      <c r="L31" s="10" t="s">
        <v>21</v>
      </c>
      <c r="M31" s="124"/>
      <c r="N31" s="125"/>
      <c r="O31" s="124"/>
      <c r="P31" s="125"/>
    </row>
    <row r="32" spans="1:16" ht="12.75">
      <c r="A32" s="24" t="s">
        <v>105</v>
      </c>
      <c r="B32" s="22"/>
      <c r="C32" s="22"/>
      <c r="D32" s="22"/>
      <c r="E32" s="22"/>
      <c r="F32" s="8" t="str">
        <f>IF(D32&gt;B32,"выше",IF(D32&lt;B32,"ниже","без изменений"))</f>
        <v>без изменений</v>
      </c>
      <c r="G32" s="8">
        <f>ABS(D32-B32)</f>
        <v>0</v>
      </c>
      <c r="H32" s="8" t="str">
        <f>IF(E32&gt;C32,"выше",IF(E32&lt;C32,"ниже","без изменений"))</f>
        <v>без изменений</v>
      </c>
      <c r="I32" s="8">
        <f>ABS(E32-C32)</f>
        <v>0</v>
      </c>
      <c r="J32" s="22">
        <v>40</v>
      </c>
      <c r="K32" s="22"/>
      <c r="L32" s="22">
        <v>88</v>
      </c>
      <c r="M32" s="8" t="str">
        <f>IF(J32&gt;D32,"выше",IF(J32&lt;D32,"ниже","без изменений"))</f>
        <v>выше</v>
      </c>
      <c r="N32" s="8">
        <f>ABS(J32-D32)</f>
        <v>40</v>
      </c>
      <c r="O32" s="8" t="str">
        <f>IF(L32&gt;E32,"выше",IF(L32&lt;E32,"ниже","без изменений"))</f>
        <v>выше</v>
      </c>
      <c r="P32" s="8">
        <f>ABS(L32-E32)</f>
        <v>88</v>
      </c>
    </row>
    <row r="33" spans="1:16" ht="12.75">
      <c r="A33" s="24" t="s">
        <v>106</v>
      </c>
      <c r="B33" s="22"/>
      <c r="C33" s="22"/>
      <c r="D33" s="22"/>
      <c r="E33" s="22"/>
      <c r="F33" s="8" t="str">
        <f aca="true" t="shared" si="5" ref="F33:F48">IF(D33&gt;B33,"выше",IF(D33&lt;B33,"ниже","без изменений"))</f>
        <v>без изменений</v>
      </c>
      <c r="G33" s="8">
        <f aca="true" t="shared" si="6" ref="G33:G46">ABS(D33-B33)</f>
        <v>0</v>
      </c>
      <c r="H33" s="8" t="str">
        <f aca="true" t="shared" si="7" ref="H33:H48">IF(E33&gt;C33,"выше",IF(E33&lt;C33,"ниже","без изменений"))</f>
        <v>без изменений</v>
      </c>
      <c r="I33" s="8">
        <f aca="true" t="shared" si="8" ref="I33:I46">ABS(E33-C33)</f>
        <v>0</v>
      </c>
      <c r="J33" s="22">
        <v>19</v>
      </c>
      <c r="K33" s="22"/>
      <c r="L33" s="22">
        <v>67</v>
      </c>
      <c r="M33" s="8" t="str">
        <f aca="true" t="shared" si="9" ref="M33:M48">IF(J33&gt;D33,"выше",IF(J33&lt;D33,"ниже","без изменений"))</f>
        <v>выше</v>
      </c>
      <c r="N33" s="8">
        <f aca="true" t="shared" si="10" ref="N33:N46">ABS(J33-D33)</f>
        <v>19</v>
      </c>
      <c r="O33" s="8" t="str">
        <f aca="true" t="shared" si="11" ref="O33:O48">IF(L33&gt;E33,"выше",IF(L33&lt;E33,"ниже","без изменений"))</f>
        <v>выше</v>
      </c>
      <c r="P33" s="8">
        <f aca="true" t="shared" si="12" ref="P33:P46">ABS(L33-E33)</f>
        <v>67</v>
      </c>
    </row>
    <row r="34" spans="1:16" ht="12.75">
      <c r="A34" s="24" t="s">
        <v>107</v>
      </c>
      <c r="B34" s="22"/>
      <c r="C34" s="22"/>
      <c r="D34" s="22"/>
      <c r="E34" s="22"/>
      <c r="F34" s="8" t="str">
        <f t="shared" si="5"/>
        <v>без изменений</v>
      </c>
      <c r="G34" s="8">
        <f t="shared" si="6"/>
        <v>0</v>
      </c>
      <c r="H34" s="8" t="str">
        <f t="shared" si="7"/>
        <v>без изменений</v>
      </c>
      <c r="I34" s="8">
        <f t="shared" si="8"/>
        <v>0</v>
      </c>
      <c r="J34" s="22">
        <v>29</v>
      </c>
      <c r="K34" s="22"/>
      <c r="L34" s="22">
        <v>76</v>
      </c>
      <c r="M34" s="8" t="str">
        <f t="shared" si="9"/>
        <v>выше</v>
      </c>
      <c r="N34" s="8">
        <f t="shared" si="10"/>
        <v>29</v>
      </c>
      <c r="O34" s="8" t="str">
        <f t="shared" si="11"/>
        <v>выше</v>
      </c>
      <c r="P34" s="8">
        <f t="shared" si="12"/>
        <v>76</v>
      </c>
    </row>
    <row r="35" spans="1:16" ht="12.75">
      <c r="A35" s="24" t="s">
        <v>57</v>
      </c>
      <c r="B35" s="22">
        <v>74</v>
      </c>
      <c r="C35" s="22">
        <v>13</v>
      </c>
      <c r="D35" s="22">
        <v>78</v>
      </c>
      <c r="E35" s="22">
        <v>43</v>
      </c>
      <c r="F35" s="8" t="str">
        <f t="shared" si="5"/>
        <v>выше</v>
      </c>
      <c r="G35" s="8">
        <f t="shared" si="6"/>
        <v>4</v>
      </c>
      <c r="H35" s="8" t="str">
        <f t="shared" si="7"/>
        <v>выше</v>
      </c>
      <c r="I35" s="8">
        <f t="shared" si="8"/>
        <v>30</v>
      </c>
      <c r="J35" s="22"/>
      <c r="K35" s="22"/>
      <c r="L35" s="22"/>
      <c r="M35" s="8" t="str">
        <f t="shared" si="9"/>
        <v>ниже</v>
      </c>
      <c r="N35" s="8">
        <f t="shared" si="10"/>
        <v>78</v>
      </c>
      <c r="O35" s="8" t="str">
        <f t="shared" si="11"/>
        <v>ниже</v>
      </c>
      <c r="P35" s="8">
        <f t="shared" si="12"/>
        <v>43</v>
      </c>
    </row>
    <row r="36" spans="1:16" ht="12.75">
      <c r="A36" s="24" t="s">
        <v>58</v>
      </c>
      <c r="B36" s="22">
        <v>73</v>
      </c>
      <c r="C36" s="22">
        <v>9</v>
      </c>
      <c r="D36" s="22">
        <v>52</v>
      </c>
      <c r="E36" s="22">
        <v>29</v>
      </c>
      <c r="F36" s="8" t="str">
        <f t="shared" si="5"/>
        <v>ниже</v>
      </c>
      <c r="G36" s="8">
        <f t="shared" si="6"/>
        <v>21</v>
      </c>
      <c r="H36" s="8" t="str">
        <f t="shared" si="7"/>
        <v>выше</v>
      </c>
      <c r="I36" s="8">
        <f t="shared" si="8"/>
        <v>20</v>
      </c>
      <c r="J36" s="22"/>
      <c r="K36" s="22"/>
      <c r="L36" s="22"/>
      <c r="M36" s="8" t="str">
        <f t="shared" si="9"/>
        <v>ниже</v>
      </c>
      <c r="N36" s="8">
        <f t="shared" si="10"/>
        <v>52</v>
      </c>
      <c r="O36" s="8" t="str">
        <f t="shared" si="11"/>
        <v>ниже</v>
      </c>
      <c r="P36" s="8">
        <f t="shared" si="12"/>
        <v>29</v>
      </c>
    </row>
    <row r="37" spans="1:16" ht="12.75">
      <c r="A37" s="24" t="s">
        <v>59</v>
      </c>
      <c r="B37" s="22">
        <v>27</v>
      </c>
      <c r="C37" s="22">
        <v>7</v>
      </c>
      <c r="D37" s="22">
        <v>78</v>
      </c>
      <c r="E37" s="22">
        <v>28</v>
      </c>
      <c r="F37" s="8" t="str">
        <f t="shared" si="5"/>
        <v>выше</v>
      </c>
      <c r="G37" s="8">
        <f t="shared" si="6"/>
        <v>51</v>
      </c>
      <c r="H37" s="8" t="str">
        <f t="shared" si="7"/>
        <v>выше</v>
      </c>
      <c r="I37" s="8">
        <f t="shared" si="8"/>
        <v>21</v>
      </c>
      <c r="J37" s="22"/>
      <c r="K37" s="22"/>
      <c r="L37" s="22"/>
      <c r="M37" s="8" t="str">
        <f t="shared" si="9"/>
        <v>ниже</v>
      </c>
      <c r="N37" s="8">
        <f t="shared" si="10"/>
        <v>78</v>
      </c>
      <c r="O37" s="8" t="str">
        <f t="shared" si="11"/>
        <v>ниже</v>
      </c>
      <c r="P37" s="8">
        <f t="shared" si="12"/>
        <v>28</v>
      </c>
    </row>
    <row r="38" spans="1:16" ht="12.75">
      <c r="A38" s="24" t="s">
        <v>60</v>
      </c>
      <c r="B38" s="22">
        <v>92</v>
      </c>
      <c r="C38" s="22">
        <v>33</v>
      </c>
      <c r="D38" s="22">
        <v>100</v>
      </c>
      <c r="E38" s="22">
        <v>57</v>
      </c>
      <c r="F38" s="8" t="str">
        <f t="shared" si="5"/>
        <v>выше</v>
      </c>
      <c r="G38" s="8">
        <f t="shared" si="6"/>
        <v>8</v>
      </c>
      <c r="H38" s="8" t="str">
        <f t="shared" si="7"/>
        <v>выше</v>
      </c>
      <c r="I38" s="8">
        <f t="shared" si="8"/>
        <v>24</v>
      </c>
      <c r="J38" s="22">
        <v>100</v>
      </c>
      <c r="K38" s="22"/>
      <c r="L38" s="22">
        <v>100</v>
      </c>
      <c r="M38" s="8" t="str">
        <f t="shared" si="9"/>
        <v>без изменений</v>
      </c>
      <c r="N38" s="8">
        <f t="shared" si="10"/>
        <v>0</v>
      </c>
      <c r="O38" s="8" t="str">
        <f t="shared" si="11"/>
        <v>выше</v>
      </c>
      <c r="P38" s="8">
        <f t="shared" si="12"/>
        <v>43</v>
      </c>
    </row>
    <row r="39" spans="1:16" ht="12.75">
      <c r="A39" s="24" t="s">
        <v>61</v>
      </c>
      <c r="B39" s="22">
        <v>92</v>
      </c>
      <c r="C39" s="22">
        <v>42</v>
      </c>
      <c r="D39" s="22">
        <v>100</v>
      </c>
      <c r="E39" s="22">
        <v>87</v>
      </c>
      <c r="F39" s="8" t="str">
        <f t="shared" si="5"/>
        <v>выше</v>
      </c>
      <c r="G39" s="8">
        <f t="shared" si="6"/>
        <v>8</v>
      </c>
      <c r="H39" s="8" t="str">
        <f t="shared" si="7"/>
        <v>выше</v>
      </c>
      <c r="I39" s="8">
        <f t="shared" si="8"/>
        <v>45</v>
      </c>
      <c r="J39" s="22">
        <v>100</v>
      </c>
      <c r="K39" s="22"/>
      <c r="L39" s="22">
        <v>83</v>
      </c>
      <c r="M39" s="8" t="str">
        <f t="shared" si="9"/>
        <v>без изменений</v>
      </c>
      <c r="N39" s="8">
        <f t="shared" si="10"/>
        <v>0</v>
      </c>
      <c r="O39" s="8" t="str">
        <f t="shared" si="11"/>
        <v>ниже</v>
      </c>
      <c r="P39" s="8">
        <f t="shared" si="12"/>
        <v>4</v>
      </c>
    </row>
    <row r="40" spans="1:16" ht="12.75">
      <c r="A40" s="24" t="s">
        <v>62</v>
      </c>
      <c r="B40" s="22">
        <v>70</v>
      </c>
      <c r="C40" s="22">
        <v>20</v>
      </c>
      <c r="D40" s="22">
        <v>55</v>
      </c>
      <c r="E40" s="22">
        <v>18</v>
      </c>
      <c r="F40" s="8" t="str">
        <f t="shared" si="5"/>
        <v>ниже</v>
      </c>
      <c r="G40" s="8">
        <f t="shared" si="6"/>
        <v>15</v>
      </c>
      <c r="H40" s="8" t="str">
        <f t="shared" si="7"/>
        <v>ниже</v>
      </c>
      <c r="I40" s="8">
        <f t="shared" si="8"/>
        <v>2</v>
      </c>
      <c r="J40" s="22">
        <v>75</v>
      </c>
      <c r="K40" s="22"/>
      <c r="L40" s="22">
        <v>25</v>
      </c>
      <c r="M40" s="8" t="str">
        <f t="shared" si="9"/>
        <v>выше</v>
      </c>
      <c r="N40" s="8">
        <f t="shared" si="10"/>
        <v>20</v>
      </c>
      <c r="O40" s="8" t="str">
        <f t="shared" si="11"/>
        <v>выше</v>
      </c>
      <c r="P40" s="8">
        <f t="shared" si="12"/>
        <v>7</v>
      </c>
    </row>
    <row r="41" spans="1:16" ht="12.75">
      <c r="A41" s="24" t="s">
        <v>108</v>
      </c>
      <c r="B41" s="22">
        <v>70</v>
      </c>
      <c r="C41" s="22">
        <v>50</v>
      </c>
      <c r="D41" s="22">
        <v>75</v>
      </c>
      <c r="E41" s="22">
        <v>50</v>
      </c>
      <c r="F41" s="8" t="str">
        <f t="shared" si="5"/>
        <v>выше</v>
      </c>
      <c r="G41" s="8">
        <f t="shared" si="6"/>
        <v>5</v>
      </c>
      <c r="H41" s="8" t="str">
        <f t="shared" si="7"/>
        <v>без изменений</v>
      </c>
      <c r="I41" s="8">
        <f t="shared" si="8"/>
        <v>0</v>
      </c>
      <c r="J41" s="22">
        <v>33</v>
      </c>
      <c r="K41" s="22"/>
      <c r="L41" s="22">
        <v>22</v>
      </c>
      <c r="M41" s="8" t="str">
        <f t="shared" si="9"/>
        <v>ниже</v>
      </c>
      <c r="N41" s="8">
        <f t="shared" si="10"/>
        <v>42</v>
      </c>
      <c r="O41" s="8" t="str">
        <f t="shared" si="11"/>
        <v>ниже</v>
      </c>
      <c r="P41" s="8">
        <f t="shared" si="12"/>
        <v>28</v>
      </c>
    </row>
    <row r="42" spans="1:16" ht="12.75">
      <c r="A42" s="24" t="s">
        <v>63</v>
      </c>
      <c r="B42" s="22">
        <v>100</v>
      </c>
      <c r="C42" s="22">
        <v>75</v>
      </c>
      <c r="D42" s="22">
        <v>100</v>
      </c>
      <c r="E42" s="22">
        <v>67</v>
      </c>
      <c r="F42" s="8" t="str">
        <f t="shared" si="5"/>
        <v>без изменений</v>
      </c>
      <c r="G42" s="8">
        <f t="shared" si="6"/>
        <v>0</v>
      </c>
      <c r="H42" s="8" t="str">
        <f t="shared" si="7"/>
        <v>ниже</v>
      </c>
      <c r="I42" s="8">
        <f t="shared" si="8"/>
        <v>8</v>
      </c>
      <c r="J42" s="22">
        <v>89</v>
      </c>
      <c r="K42" s="22"/>
      <c r="L42" s="22">
        <v>67</v>
      </c>
      <c r="M42" s="8" t="str">
        <f t="shared" si="9"/>
        <v>ниже</v>
      </c>
      <c r="N42" s="8">
        <f t="shared" si="10"/>
        <v>11</v>
      </c>
      <c r="O42" s="8" t="str">
        <f t="shared" si="11"/>
        <v>без изменений</v>
      </c>
      <c r="P42" s="8">
        <f t="shared" si="12"/>
        <v>0</v>
      </c>
    </row>
    <row r="43" spans="1:16" ht="12.75">
      <c r="A43" s="24" t="s">
        <v>64</v>
      </c>
      <c r="B43" s="22">
        <v>80</v>
      </c>
      <c r="C43" s="22">
        <v>70</v>
      </c>
      <c r="D43" s="22">
        <v>64</v>
      </c>
      <c r="E43" s="22">
        <v>27</v>
      </c>
      <c r="F43" s="8" t="str">
        <f t="shared" si="5"/>
        <v>ниже</v>
      </c>
      <c r="G43" s="8">
        <f t="shared" si="6"/>
        <v>16</v>
      </c>
      <c r="H43" s="8" t="str">
        <f t="shared" si="7"/>
        <v>ниже</v>
      </c>
      <c r="I43" s="8">
        <f t="shared" si="8"/>
        <v>43</v>
      </c>
      <c r="J43" s="22">
        <v>89</v>
      </c>
      <c r="K43" s="22"/>
      <c r="L43" s="22">
        <v>33</v>
      </c>
      <c r="M43" s="8" t="str">
        <f t="shared" si="9"/>
        <v>выше</v>
      </c>
      <c r="N43" s="8">
        <f t="shared" si="10"/>
        <v>25</v>
      </c>
      <c r="O43" s="8" t="str">
        <f t="shared" si="11"/>
        <v>выше</v>
      </c>
      <c r="P43" s="8">
        <f t="shared" si="12"/>
        <v>6</v>
      </c>
    </row>
    <row r="44" spans="1:16" ht="12.75">
      <c r="A44" s="24" t="s">
        <v>65</v>
      </c>
      <c r="B44" s="22">
        <v>33</v>
      </c>
      <c r="C44" s="22">
        <v>22</v>
      </c>
      <c r="D44" s="22">
        <v>90</v>
      </c>
      <c r="E44" s="22">
        <v>40</v>
      </c>
      <c r="F44" s="8" t="str">
        <f t="shared" si="5"/>
        <v>выше</v>
      </c>
      <c r="G44" s="8">
        <f t="shared" si="6"/>
        <v>57</v>
      </c>
      <c r="H44" s="8" t="str">
        <f t="shared" si="7"/>
        <v>выше</v>
      </c>
      <c r="I44" s="8">
        <f t="shared" si="8"/>
        <v>18</v>
      </c>
      <c r="J44" s="22">
        <v>80</v>
      </c>
      <c r="K44" s="22"/>
      <c r="L44" s="22">
        <v>50</v>
      </c>
      <c r="M44" s="8" t="str">
        <f t="shared" si="9"/>
        <v>ниже</v>
      </c>
      <c r="N44" s="8">
        <f t="shared" si="10"/>
        <v>10</v>
      </c>
      <c r="O44" s="8" t="str">
        <f t="shared" si="11"/>
        <v>выше</v>
      </c>
      <c r="P44" s="8">
        <f t="shared" si="12"/>
        <v>10</v>
      </c>
    </row>
    <row r="45" spans="1:16" ht="12.75">
      <c r="A45" s="24" t="s">
        <v>85</v>
      </c>
      <c r="B45" s="22">
        <v>100</v>
      </c>
      <c r="C45" s="22">
        <v>100</v>
      </c>
      <c r="D45" s="22">
        <v>100</v>
      </c>
      <c r="E45" s="22">
        <v>100</v>
      </c>
      <c r="F45" s="8" t="str">
        <f t="shared" si="5"/>
        <v>без изменений</v>
      </c>
      <c r="G45" s="8">
        <f>ABS(D45-B45)</f>
        <v>0</v>
      </c>
      <c r="H45" s="8" t="str">
        <f>IF(E45&gt;C45,"выше",IF(E45&lt;C45,"ниже","без изменений"))</f>
        <v>без изменений</v>
      </c>
      <c r="I45" s="8">
        <f>ABS(E45-C45)</f>
        <v>0</v>
      </c>
      <c r="J45" s="22">
        <v>100</v>
      </c>
      <c r="K45" s="22"/>
      <c r="L45" s="22">
        <v>100</v>
      </c>
      <c r="M45" s="8" t="str">
        <f>IF(J45&gt;D45,"выше",IF(J45&lt;D45,"ниже","без изменений"))</f>
        <v>без изменений</v>
      </c>
      <c r="N45" s="8">
        <f>ABS(J45-D45)</f>
        <v>0</v>
      </c>
      <c r="O45" s="8" t="str">
        <f>IF(L45&gt;E45,"выше",IF(L45&lt;E45,"ниже","без изменений"))</f>
        <v>без изменений</v>
      </c>
      <c r="P45" s="8">
        <f>ABS(L45-E45)</f>
        <v>0</v>
      </c>
    </row>
    <row r="46" spans="1:16" ht="12.75">
      <c r="A46" s="24" t="s">
        <v>109</v>
      </c>
      <c r="B46" s="22">
        <v>91</v>
      </c>
      <c r="C46" s="22">
        <v>36</v>
      </c>
      <c r="D46" s="22">
        <v>91</v>
      </c>
      <c r="E46" s="22">
        <v>82</v>
      </c>
      <c r="F46" s="8" t="str">
        <f t="shared" si="5"/>
        <v>без изменений</v>
      </c>
      <c r="G46" s="8">
        <f t="shared" si="6"/>
        <v>0</v>
      </c>
      <c r="H46" s="8" t="str">
        <f t="shared" si="7"/>
        <v>выше</v>
      </c>
      <c r="I46" s="8">
        <f t="shared" si="8"/>
        <v>46</v>
      </c>
      <c r="J46" s="22">
        <v>92</v>
      </c>
      <c r="K46" s="22"/>
      <c r="L46" s="22">
        <v>100</v>
      </c>
      <c r="M46" s="8" t="str">
        <f t="shared" si="9"/>
        <v>выше</v>
      </c>
      <c r="N46" s="8">
        <f t="shared" si="10"/>
        <v>1</v>
      </c>
      <c r="O46" s="8" t="str">
        <f t="shared" si="11"/>
        <v>выше</v>
      </c>
      <c r="P46" s="8">
        <f t="shared" si="12"/>
        <v>18</v>
      </c>
    </row>
    <row r="48" spans="1:16" ht="12.75">
      <c r="A48" s="9" t="s">
        <v>4</v>
      </c>
      <c r="B48" s="74">
        <f>AVERAGE(B32:B46)</f>
        <v>75.16666666666667</v>
      </c>
      <c r="C48" s="74">
        <f>AVERAGE(C32:C46)</f>
        <v>39.75</v>
      </c>
      <c r="D48" s="8">
        <f>AVERAGE(D32:D46)</f>
        <v>81.91666666666667</v>
      </c>
      <c r="E48" s="8">
        <f>AVERAGE(E32:E46)</f>
        <v>52.333333333333336</v>
      </c>
      <c r="F48" s="8" t="str">
        <f t="shared" si="5"/>
        <v>выше</v>
      </c>
      <c r="G48" s="8">
        <f>ABS(D48-B48)</f>
        <v>6.75</v>
      </c>
      <c r="H48" s="8" t="str">
        <f t="shared" si="7"/>
        <v>выше</v>
      </c>
      <c r="I48" s="8">
        <f>ABS(E48-C48)</f>
        <v>12.583333333333336</v>
      </c>
      <c r="J48" s="8">
        <f>AVERAGE(J32:J46)</f>
        <v>70.5</v>
      </c>
      <c r="K48" s="8"/>
      <c r="L48" s="8">
        <f>AVERAGE(L32:L46)</f>
        <v>67.58333333333333</v>
      </c>
      <c r="M48" s="8" t="str">
        <f t="shared" si="9"/>
        <v>ниже</v>
      </c>
      <c r="N48" s="8">
        <f>ABS(J48-D48)</f>
        <v>11.416666666666671</v>
      </c>
      <c r="O48" s="8" t="str">
        <f t="shared" si="11"/>
        <v>выше</v>
      </c>
      <c r="P48" s="8">
        <f>ABS(L48-E48)</f>
        <v>15.249999999999993</v>
      </c>
    </row>
  </sheetData>
  <sheetProtection/>
  <mergeCells count="35">
    <mergeCell ref="A4:A6"/>
    <mergeCell ref="V4:AB4"/>
    <mergeCell ref="AC4:AI4"/>
    <mergeCell ref="B5:D5"/>
    <mergeCell ref="E5:E6"/>
    <mergeCell ref="F5:F6"/>
    <mergeCell ref="G5:G6"/>
    <mergeCell ref="L5:L6"/>
    <mergeCell ref="M5:M6"/>
    <mergeCell ref="AI5:AI6"/>
    <mergeCell ref="V5:X5"/>
    <mergeCell ref="AC5:AF5"/>
    <mergeCell ref="AG5:AG6"/>
    <mergeCell ref="AH5:AH6"/>
    <mergeCell ref="Z5:Z6"/>
    <mergeCell ref="AA5:AA6"/>
    <mergeCell ref="AB5:AB6"/>
    <mergeCell ref="A29:A31"/>
    <mergeCell ref="B29:P29"/>
    <mergeCell ref="B30:C30"/>
    <mergeCell ref="D30:E30"/>
    <mergeCell ref="F30:G31"/>
    <mergeCell ref="H30:I31"/>
    <mergeCell ref="J30:L30"/>
    <mergeCell ref="O30:P31"/>
    <mergeCell ref="M30:N31"/>
    <mergeCell ref="B4:G4"/>
    <mergeCell ref="H4:N4"/>
    <mergeCell ref="O4:U4"/>
    <mergeCell ref="H5:K5"/>
    <mergeCell ref="S5:S6"/>
    <mergeCell ref="N5:N6"/>
    <mergeCell ref="O5:Q5"/>
    <mergeCell ref="T5:T6"/>
    <mergeCell ref="U5:U6"/>
  </mergeCells>
  <conditionalFormatting sqref="H47">
    <cfRule type="cellIs" priority="4" dxfId="2" operator="equal" stopIfTrue="1">
      <formula>"повысилась or повысилась"</formula>
    </cfRule>
    <cfRule type="cellIs" priority="5" dxfId="1" operator="equal" stopIfTrue="1">
      <formula>"понизилась or понизилось"</formula>
    </cfRule>
    <cfRule type="cellIs" priority="6" dxfId="0" operator="equal" stopIfTrue="1">
      <formula>"без изменений"</formula>
    </cfRule>
  </conditionalFormatting>
  <conditionalFormatting sqref="O48 F48 H48 M48 F32:F46 O32:O46 H32:H46 M32:M46">
    <cfRule type="cellIs" priority="1" dxfId="2" operator="equal" stopIfTrue="1">
      <formula>"выше"</formula>
    </cfRule>
    <cfRule type="cellIs" priority="2" dxfId="1" operator="equal" stopIfTrue="1">
      <formula>"ниже"</formula>
    </cfRule>
    <cfRule type="cellIs" priority="3" dxfId="0" operator="equal" stopIfTrue="1">
      <formula>"без изменений"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AH56"/>
  <sheetViews>
    <sheetView zoomScalePageLayoutView="0" workbookViewId="0" topLeftCell="A1">
      <selection activeCell="A1" sqref="A1:AH58"/>
    </sheetView>
  </sheetViews>
  <sheetFormatPr defaultColWidth="9.00390625" defaultRowHeight="12.75"/>
  <cols>
    <col min="1" max="1" width="10.125" style="0" customWidth="1"/>
    <col min="8" max="11" width="7.625" style="0" customWidth="1"/>
    <col min="14" max="15" width="6.125" style="0" customWidth="1"/>
    <col min="16" max="16" width="7.875" style="0" customWidth="1"/>
    <col min="17" max="17" width="12.75390625" style="0" customWidth="1"/>
    <col min="18" max="18" width="7.625" style="0" customWidth="1"/>
    <col min="21" max="21" width="6.25390625" style="0" customWidth="1"/>
    <col min="22" max="22" width="6.00390625" style="0" customWidth="1"/>
    <col min="23" max="23" width="6.875" style="0" customWidth="1"/>
    <col min="24" max="24" width="9.875" style="0" customWidth="1"/>
    <col min="28" max="29" width="5.875" style="0" customWidth="1"/>
    <col min="30" max="30" width="6.125" style="0" customWidth="1"/>
  </cols>
  <sheetData>
    <row r="1" spans="1:2" ht="15.75">
      <c r="A1" s="4"/>
      <c r="B1" s="21" t="s">
        <v>51</v>
      </c>
    </row>
    <row r="2" spans="1:2" ht="12.75">
      <c r="A2" s="3" t="s">
        <v>49</v>
      </c>
      <c r="B2" s="20" t="s">
        <v>71</v>
      </c>
    </row>
    <row r="3" ht="15.75">
      <c r="C3" s="4" t="s">
        <v>124</v>
      </c>
    </row>
    <row r="4" spans="1:34" ht="12.75">
      <c r="A4" s="133" t="s">
        <v>43</v>
      </c>
      <c r="B4" s="134" t="s">
        <v>44</v>
      </c>
      <c r="C4" s="134"/>
      <c r="D4" s="134"/>
      <c r="E4" s="134"/>
      <c r="F4" s="134"/>
      <c r="G4" s="134"/>
      <c r="H4" s="134" t="s">
        <v>45</v>
      </c>
      <c r="I4" s="134"/>
      <c r="J4" s="134"/>
      <c r="K4" s="134"/>
      <c r="L4" s="134"/>
      <c r="M4" s="134"/>
      <c r="N4" s="134" t="s">
        <v>46</v>
      </c>
      <c r="O4" s="134"/>
      <c r="P4" s="134"/>
      <c r="Q4" s="134"/>
      <c r="R4" s="134"/>
      <c r="S4" s="134"/>
      <c r="T4" s="134"/>
      <c r="U4" s="134" t="s">
        <v>47</v>
      </c>
      <c r="V4" s="134"/>
      <c r="W4" s="134"/>
      <c r="X4" s="134"/>
      <c r="Y4" s="134"/>
      <c r="Z4" s="134"/>
      <c r="AA4" s="134"/>
      <c r="AB4" s="134" t="s">
        <v>48</v>
      </c>
      <c r="AC4" s="134"/>
      <c r="AD4" s="134"/>
      <c r="AE4" s="134"/>
      <c r="AF4" s="134"/>
      <c r="AG4" s="134"/>
      <c r="AH4" s="133"/>
    </row>
    <row r="5" spans="1:34" ht="12.75">
      <c r="A5" s="133"/>
      <c r="B5" s="127" t="s">
        <v>7</v>
      </c>
      <c r="C5" s="128"/>
      <c r="D5" s="129"/>
      <c r="E5" s="130" t="s">
        <v>23</v>
      </c>
      <c r="F5" s="130" t="s">
        <v>8</v>
      </c>
      <c r="G5" s="130" t="s">
        <v>9</v>
      </c>
      <c r="H5" s="127" t="s">
        <v>7</v>
      </c>
      <c r="I5" s="128"/>
      <c r="J5" s="129"/>
      <c r="K5" s="130" t="s">
        <v>23</v>
      </c>
      <c r="L5" s="130" t="s">
        <v>8</v>
      </c>
      <c r="M5" s="130" t="s">
        <v>9</v>
      </c>
      <c r="N5" s="135" t="s">
        <v>7</v>
      </c>
      <c r="O5" s="136"/>
      <c r="P5" s="136"/>
      <c r="Q5" s="36"/>
      <c r="R5" s="130" t="s">
        <v>23</v>
      </c>
      <c r="S5" s="130" t="s">
        <v>8</v>
      </c>
      <c r="T5" s="130" t="s">
        <v>9</v>
      </c>
      <c r="U5" s="127" t="s">
        <v>7</v>
      </c>
      <c r="V5" s="128"/>
      <c r="W5" s="128"/>
      <c r="X5" s="36"/>
      <c r="Y5" s="130" t="s">
        <v>23</v>
      </c>
      <c r="Z5" s="130" t="s">
        <v>8</v>
      </c>
      <c r="AA5" s="130" t="s">
        <v>9</v>
      </c>
      <c r="AB5" s="127" t="s">
        <v>7</v>
      </c>
      <c r="AC5" s="128"/>
      <c r="AD5" s="129"/>
      <c r="AE5" s="130" t="s">
        <v>23</v>
      </c>
      <c r="AF5" s="130" t="s">
        <v>8</v>
      </c>
      <c r="AG5" s="130" t="s">
        <v>9</v>
      </c>
      <c r="AH5" s="133"/>
    </row>
    <row r="6" spans="1:34" ht="72">
      <c r="A6" s="133"/>
      <c r="B6" s="6" t="s">
        <v>17</v>
      </c>
      <c r="C6" s="6" t="s">
        <v>18</v>
      </c>
      <c r="D6" s="6" t="s">
        <v>19</v>
      </c>
      <c r="E6" s="131"/>
      <c r="F6" s="131"/>
      <c r="G6" s="131"/>
      <c r="H6" s="6" t="s">
        <v>17</v>
      </c>
      <c r="I6" s="6" t="s">
        <v>18</v>
      </c>
      <c r="J6" s="6" t="s">
        <v>19</v>
      </c>
      <c r="K6" s="131"/>
      <c r="L6" s="131"/>
      <c r="M6" s="131"/>
      <c r="N6" s="43" t="s">
        <v>17</v>
      </c>
      <c r="O6" s="43" t="s">
        <v>18</v>
      </c>
      <c r="P6" s="43" t="s">
        <v>19</v>
      </c>
      <c r="Q6" s="44" t="s">
        <v>77</v>
      </c>
      <c r="R6" s="131"/>
      <c r="S6" s="131"/>
      <c r="T6" s="131"/>
      <c r="U6" s="43" t="s">
        <v>17</v>
      </c>
      <c r="V6" s="43" t="s">
        <v>18</v>
      </c>
      <c r="W6" s="43" t="s">
        <v>19</v>
      </c>
      <c r="X6" s="44" t="s">
        <v>77</v>
      </c>
      <c r="Y6" s="131"/>
      <c r="Z6" s="131"/>
      <c r="AA6" s="131"/>
      <c r="AB6" s="43" t="s">
        <v>17</v>
      </c>
      <c r="AC6" s="43" t="s">
        <v>18</v>
      </c>
      <c r="AD6" s="43" t="s">
        <v>19</v>
      </c>
      <c r="AE6" s="131"/>
      <c r="AF6" s="131"/>
      <c r="AG6" s="131"/>
      <c r="AH6" s="133"/>
    </row>
    <row r="7" spans="1:34" ht="12.75">
      <c r="A7" s="24" t="s">
        <v>105</v>
      </c>
      <c r="B7" s="24">
        <v>9</v>
      </c>
      <c r="C7" s="24">
        <v>9</v>
      </c>
      <c r="D7" s="31">
        <f>C7/B7</f>
        <v>1</v>
      </c>
      <c r="E7" s="22">
        <v>0</v>
      </c>
      <c r="F7" s="22">
        <v>4</v>
      </c>
      <c r="G7" s="22">
        <v>1</v>
      </c>
      <c r="H7" s="24"/>
      <c r="I7" s="24"/>
      <c r="J7" s="31"/>
      <c r="K7" s="22"/>
      <c r="L7" s="22"/>
      <c r="M7" s="22"/>
      <c r="N7" s="24"/>
      <c r="O7" s="24"/>
      <c r="P7" s="31"/>
      <c r="Q7" s="31"/>
      <c r="R7" s="22"/>
      <c r="S7" s="22"/>
      <c r="T7" s="22"/>
      <c r="U7" s="24"/>
      <c r="V7" s="24"/>
      <c r="W7" s="31"/>
      <c r="X7" s="31"/>
      <c r="Y7" s="22"/>
      <c r="Z7" s="22"/>
      <c r="AA7" s="22"/>
      <c r="AB7" s="7"/>
      <c r="AC7" s="7"/>
      <c r="AD7" s="45"/>
      <c r="AE7" s="8"/>
      <c r="AF7" s="8"/>
      <c r="AG7" s="8"/>
      <c r="AH7" s="24"/>
    </row>
    <row r="8" spans="1:34" ht="12.75">
      <c r="A8" s="24" t="s">
        <v>106</v>
      </c>
      <c r="B8" s="24">
        <v>9</v>
      </c>
      <c r="C8" s="24">
        <v>9</v>
      </c>
      <c r="D8" s="31">
        <f aca="true" t="shared" si="0" ref="D8:D25">C8/B8</f>
        <v>1</v>
      </c>
      <c r="E8" s="22">
        <v>0</v>
      </c>
      <c r="F8" s="22">
        <v>4</v>
      </c>
      <c r="G8" s="22">
        <v>1</v>
      </c>
      <c r="H8" s="24"/>
      <c r="I8" s="24"/>
      <c r="J8" s="31"/>
      <c r="K8" s="22"/>
      <c r="L8" s="22"/>
      <c r="M8" s="22"/>
      <c r="N8" s="24"/>
      <c r="O8" s="24"/>
      <c r="P8" s="31"/>
      <c r="Q8" s="31"/>
      <c r="R8" s="22"/>
      <c r="S8" s="22"/>
      <c r="T8" s="22"/>
      <c r="U8" s="24"/>
      <c r="V8" s="24"/>
      <c r="W8" s="31"/>
      <c r="X8" s="31"/>
      <c r="Y8" s="22"/>
      <c r="Z8" s="22"/>
      <c r="AA8" s="22"/>
      <c r="AB8" s="7"/>
      <c r="AC8" s="7"/>
      <c r="AD8" s="45"/>
      <c r="AE8" s="8"/>
      <c r="AF8" s="8"/>
      <c r="AG8" s="8"/>
      <c r="AH8" s="24"/>
    </row>
    <row r="9" spans="1:34" ht="12.75">
      <c r="A9" s="24" t="s">
        <v>107</v>
      </c>
      <c r="B9" s="24">
        <v>9</v>
      </c>
      <c r="C9" s="24">
        <v>9</v>
      </c>
      <c r="D9" s="31">
        <f t="shared" si="0"/>
        <v>1</v>
      </c>
      <c r="E9" s="22">
        <v>0</v>
      </c>
      <c r="F9" s="22">
        <v>4</v>
      </c>
      <c r="G9" s="22">
        <v>1</v>
      </c>
      <c r="H9" s="24"/>
      <c r="I9" s="24"/>
      <c r="J9" s="31"/>
      <c r="K9" s="22"/>
      <c r="L9" s="22"/>
      <c r="M9" s="22"/>
      <c r="N9" s="24"/>
      <c r="O9" s="24"/>
      <c r="P9" s="31"/>
      <c r="Q9" s="31"/>
      <c r="R9" s="22"/>
      <c r="S9" s="22"/>
      <c r="T9" s="22"/>
      <c r="U9" s="24"/>
      <c r="V9" s="24"/>
      <c r="W9" s="31"/>
      <c r="X9" s="31"/>
      <c r="Y9" s="22"/>
      <c r="Z9" s="22"/>
      <c r="AA9" s="22"/>
      <c r="AB9" s="7"/>
      <c r="AC9" s="7"/>
      <c r="AD9" s="45"/>
      <c r="AE9" s="8"/>
      <c r="AF9" s="8"/>
      <c r="AG9" s="8"/>
      <c r="AH9" s="24"/>
    </row>
    <row r="10" spans="1:34" ht="12.75">
      <c r="A10" s="24" t="s">
        <v>53</v>
      </c>
      <c r="B10" s="24">
        <v>9</v>
      </c>
      <c r="C10" s="24">
        <v>9</v>
      </c>
      <c r="D10" s="31">
        <f t="shared" si="0"/>
        <v>1</v>
      </c>
      <c r="E10" s="22">
        <v>0</v>
      </c>
      <c r="F10" s="22">
        <v>6</v>
      </c>
      <c r="G10" s="22">
        <v>2</v>
      </c>
      <c r="H10" s="24"/>
      <c r="I10" s="24"/>
      <c r="J10" s="31"/>
      <c r="K10" s="22"/>
      <c r="L10" s="22"/>
      <c r="M10" s="22"/>
      <c r="N10" s="24"/>
      <c r="O10" s="24"/>
      <c r="P10" s="31"/>
      <c r="Q10" s="31"/>
      <c r="R10" s="22"/>
      <c r="S10" s="22"/>
      <c r="T10" s="22"/>
      <c r="U10" s="24"/>
      <c r="V10" s="24"/>
      <c r="W10" s="31"/>
      <c r="X10" s="31"/>
      <c r="Y10" s="22"/>
      <c r="Z10" s="22"/>
      <c r="AA10" s="22"/>
      <c r="AB10" s="7"/>
      <c r="AC10" s="7"/>
      <c r="AD10" s="45"/>
      <c r="AE10" s="8"/>
      <c r="AF10" s="8"/>
      <c r="AG10" s="8"/>
      <c r="AH10" s="24"/>
    </row>
    <row r="11" spans="1:34" ht="12.75">
      <c r="A11" s="24" t="s">
        <v>54</v>
      </c>
      <c r="B11" s="24">
        <v>9</v>
      </c>
      <c r="C11" s="24">
        <v>9</v>
      </c>
      <c r="D11" s="31">
        <f t="shared" si="0"/>
        <v>1</v>
      </c>
      <c r="E11" s="22">
        <v>0</v>
      </c>
      <c r="F11" s="22">
        <v>6</v>
      </c>
      <c r="G11" s="22">
        <v>2</v>
      </c>
      <c r="H11" s="24"/>
      <c r="I11" s="24"/>
      <c r="J11" s="31"/>
      <c r="K11" s="22"/>
      <c r="L11" s="22"/>
      <c r="M11" s="22"/>
      <c r="N11" s="24"/>
      <c r="O11" s="24"/>
      <c r="P11" s="31"/>
      <c r="Q11" s="31"/>
      <c r="R11" s="22"/>
      <c r="S11" s="22"/>
      <c r="T11" s="22"/>
      <c r="U11" s="24"/>
      <c r="V11" s="24"/>
      <c r="W11" s="31"/>
      <c r="X11" s="31"/>
      <c r="Y11" s="22"/>
      <c r="Z11" s="22"/>
      <c r="AA11" s="22"/>
      <c r="AB11" s="7"/>
      <c r="AC11" s="7"/>
      <c r="AD11" s="45"/>
      <c r="AE11" s="8"/>
      <c r="AF11" s="8"/>
      <c r="AG11" s="8"/>
      <c r="AH11" s="24"/>
    </row>
    <row r="12" spans="1:34" ht="12.75">
      <c r="A12" s="24" t="s">
        <v>55</v>
      </c>
      <c r="B12" s="24">
        <v>9</v>
      </c>
      <c r="C12" s="24">
        <v>9</v>
      </c>
      <c r="D12" s="31">
        <f t="shared" si="0"/>
        <v>1</v>
      </c>
      <c r="E12" s="22">
        <v>0</v>
      </c>
      <c r="F12" s="22">
        <v>6</v>
      </c>
      <c r="G12" s="22">
        <v>2</v>
      </c>
      <c r="H12" s="24"/>
      <c r="I12" s="24"/>
      <c r="J12" s="31"/>
      <c r="K12" s="22"/>
      <c r="L12" s="22"/>
      <c r="M12" s="22"/>
      <c r="N12" s="24"/>
      <c r="O12" s="24"/>
      <c r="P12" s="31"/>
      <c r="Q12" s="31"/>
      <c r="R12" s="22"/>
      <c r="S12" s="22"/>
      <c r="T12" s="22"/>
      <c r="U12" s="24"/>
      <c r="V12" s="24"/>
      <c r="W12" s="31"/>
      <c r="X12" s="31"/>
      <c r="Y12" s="22"/>
      <c r="Z12" s="22"/>
      <c r="AA12" s="22"/>
      <c r="AB12" s="7"/>
      <c r="AC12" s="7"/>
      <c r="AD12" s="45"/>
      <c r="AE12" s="8"/>
      <c r="AF12" s="8"/>
      <c r="AG12" s="8"/>
      <c r="AH12" s="24"/>
    </row>
    <row r="13" spans="1:34" ht="12.75">
      <c r="A13" s="24" t="s">
        <v>57</v>
      </c>
      <c r="B13" s="24">
        <v>9</v>
      </c>
      <c r="C13" s="24">
        <v>9</v>
      </c>
      <c r="D13" s="31">
        <f t="shared" si="0"/>
        <v>1</v>
      </c>
      <c r="E13" s="22">
        <v>0</v>
      </c>
      <c r="F13" s="22">
        <v>8</v>
      </c>
      <c r="G13" s="22">
        <v>2</v>
      </c>
      <c r="H13" s="24"/>
      <c r="I13" s="24"/>
      <c r="J13" s="31"/>
      <c r="K13" s="22"/>
      <c r="L13" s="22"/>
      <c r="M13" s="22"/>
      <c r="N13" s="24"/>
      <c r="O13" s="24"/>
      <c r="P13" s="31"/>
      <c r="Q13" s="31"/>
      <c r="R13" s="22"/>
      <c r="S13" s="22"/>
      <c r="T13" s="22"/>
      <c r="U13" s="24"/>
      <c r="V13" s="24"/>
      <c r="W13" s="31"/>
      <c r="X13" s="31"/>
      <c r="Y13" s="22"/>
      <c r="Z13" s="22"/>
      <c r="AA13" s="22"/>
      <c r="AB13" s="7"/>
      <c r="AC13" s="7"/>
      <c r="AD13" s="45"/>
      <c r="AE13" s="8"/>
      <c r="AF13" s="8"/>
      <c r="AG13" s="8"/>
      <c r="AH13" s="24"/>
    </row>
    <row r="14" spans="1:34" ht="12.75">
      <c r="A14" s="24" t="s">
        <v>58</v>
      </c>
      <c r="B14" s="24">
        <v>9</v>
      </c>
      <c r="C14" s="24">
        <v>9</v>
      </c>
      <c r="D14" s="31">
        <f t="shared" si="0"/>
        <v>1</v>
      </c>
      <c r="E14" s="22">
        <v>0</v>
      </c>
      <c r="F14" s="22">
        <v>8</v>
      </c>
      <c r="G14" s="22">
        <v>2</v>
      </c>
      <c r="H14" s="24"/>
      <c r="I14" s="24"/>
      <c r="J14" s="31"/>
      <c r="K14" s="22"/>
      <c r="L14" s="22"/>
      <c r="M14" s="22"/>
      <c r="N14" s="24"/>
      <c r="O14" s="24"/>
      <c r="P14" s="31"/>
      <c r="Q14" s="31"/>
      <c r="R14" s="22"/>
      <c r="S14" s="22"/>
      <c r="T14" s="22"/>
      <c r="U14" s="24"/>
      <c r="V14" s="24"/>
      <c r="W14" s="31"/>
      <c r="X14" s="31"/>
      <c r="Y14" s="22"/>
      <c r="Z14" s="22"/>
      <c r="AA14" s="22"/>
      <c r="AB14" s="7"/>
      <c r="AC14" s="7"/>
      <c r="AD14" s="45"/>
      <c r="AE14" s="8"/>
      <c r="AF14" s="8"/>
      <c r="AG14" s="8"/>
      <c r="AH14" s="24"/>
    </row>
    <row r="15" spans="1:34" ht="12.75">
      <c r="A15" s="24" t="s">
        <v>59</v>
      </c>
      <c r="B15" s="24">
        <v>9</v>
      </c>
      <c r="C15" s="24">
        <v>9</v>
      </c>
      <c r="D15" s="31">
        <f t="shared" si="0"/>
        <v>1</v>
      </c>
      <c r="E15" s="22">
        <v>0</v>
      </c>
      <c r="F15" s="22">
        <v>8</v>
      </c>
      <c r="G15" s="22">
        <v>2</v>
      </c>
      <c r="H15" s="24"/>
      <c r="I15" s="24"/>
      <c r="J15" s="31"/>
      <c r="K15" s="22"/>
      <c r="L15" s="22"/>
      <c r="M15" s="22"/>
      <c r="N15" s="24"/>
      <c r="O15" s="24"/>
      <c r="P15" s="31"/>
      <c r="Q15" s="31"/>
      <c r="R15" s="22"/>
      <c r="S15" s="22"/>
      <c r="T15" s="22"/>
      <c r="U15" s="24"/>
      <c r="V15" s="24"/>
      <c r="W15" s="31"/>
      <c r="X15" s="31"/>
      <c r="Y15" s="22"/>
      <c r="Z15" s="22"/>
      <c r="AA15" s="22"/>
      <c r="AB15" s="7"/>
      <c r="AC15" s="7"/>
      <c r="AD15" s="45"/>
      <c r="AE15" s="8"/>
      <c r="AF15" s="8"/>
      <c r="AG15" s="8"/>
      <c r="AH15" s="24"/>
    </row>
    <row r="16" spans="1:34" ht="12.75">
      <c r="A16" s="24" t="s">
        <v>84</v>
      </c>
      <c r="B16" s="24">
        <v>9</v>
      </c>
      <c r="C16" s="24">
        <v>9</v>
      </c>
      <c r="D16" s="31">
        <f t="shared" si="0"/>
        <v>1</v>
      </c>
      <c r="E16" s="22">
        <v>0</v>
      </c>
      <c r="F16" s="22">
        <v>8</v>
      </c>
      <c r="G16" s="22">
        <v>2</v>
      </c>
      <c r="H16" s="24"/>
      <c r="I16" s="24"/>
      <c r="J16" s="31"/>
      <c r="K16" s="22"/>
      <c r="L16" s="22"/>
      <c r="M16" s="22"/>
      <c r="N16" s="24"/>
      <c r="O16" s="24"/>
      <c r="P16" s="31"/>
      <c r="Q16" s="31"/>
      <c r="R16" s="22"/>
      <c r="S16" s="22"/>
      <c r="T16" s="22"/>
      <c r="U16" s="24"/>
      <c r="V16" s="24"/>
      <c r="W16" s="31"/>
      <c r="X16" s="31"/>
      <c r="Y16" s="22"/>
      <c r="Z16" s="22"/>
      <c r="AA16" s="22"/>
      <c r="AB16" s="7"/>
      <c r="AC16" s="7"/>
      <c r="AD16" s="45"/>
      <c r="AE16" s="8"/>
      <c r="AF16" s="8"/>
      <c r="AG16" s="8"/>
      <c r="AH16" s="24"/>
    </row>
    <row r="17" spans="1:34" ht="12.75">
      <c r="A17" s="24" t="s">
        <v>60</v>
      </c>
      <c r="B17" s="24">
        <v>9</v>
      </c>
      <c r="C17" s="24">
        <v>9</v>
      </c>
      <c r="D17" s="31">
        <f t="shared" si="0"/>
        <v>1</v>
      </c>
      <c r="E17" s="22">
        <v>0</v>
      </c>
      <c r="F17" s="22">
        <v>0</v>
      </c>
      <c r="G17" s="22">
        <v>2</v>
      </c>
      <c r="H17" s="24"/>
      <c r="I17" s="24"/>
      <c r="J17" s="31"/>
      <c r="K17" s="22"/>
      <c r="L17" s="22"/>
      <c r="M17" s="22"/>
      <c r="N17" s="24"/>
      <c r="O17" s="24"/>
      <c r="P17" s="31"/>
      <c r="Q17" s="31"/>
      <c r="R17" s="22"/>
      <c r="S17" s="22"/>
      <c r="T17" s="22"/>
      <c r="U17" s="24"/>
      <c r="V17" s="24"/>
      <c r="W17" s="31"/>
      <c r="X17" s="31"/>
      <c r="Y17" s="22"/>
      <c r="Z17" s="22"/>
      <c r="AA17" s="22"/>
      <c r="AB17" s="7"/>
      <c r="AC17" s="7"/>
      <c r="AD17" s="45"/>
      <c r="AE17" s="8"/>
      <c r="AF17" s="8"/>
      <c r="AG17" s="8"/>
      <c r="AH17" s="24"/>
    </row>
    <row r="18" spans="1:34" ht="12.75">
      <c r="A18" s="24" t="s">
        <v>61</v>
      </c>
      <c r="B18" s="24">
        <v>9</v>
      </c>
      <c r="C18" s="24">
        <v>9</v>
      </c>
      <c r="D18" s="31">
        <f t="shared" si="0"/>
        <v>1</v>
      </c>
      <c r="E18" s="22">
        <v>0</v>
      </c>
      <c r="F18" s="22">
        <v>0</v>
      </c>
      <c r="G18" s="22">
        <v>2</v>
      </c>
      <c r="H18" s="24"/>
      <c r="I18" s="24"/>
      <c r="J18" s="31"/>
      <c r="K18" s="22"/>
      <c r="L18" s="22"/>
      <c r="M18" s="22"/>
      <c r="N18" s="24"/>
      <c r="O18" s="24"/>
      <c r="P18" s="31"/>
      <c r="Q18" s="31"/>
      <c r="R18" s="22"/>
      <c r="S18" s="22"/>
      <c r="T18" s="22"/>
      <c r="U18" s="24"/>
      <c r="V18" s="24"/>
      <c r="W18" s="31"/>
      <c r="X18" s="31"/>
      <c r="Y18" s="22"/>
      <c r="Z18" s="22"/>
      <c r="AA18" s="22"/>
      <c r="AB18" s="7"/>
      <c r="AC18" s="7"/>
      <c r="AD18" s="45"/>
      <c r="AE18" s="8"/>
      <c r="AF18" s="8"/>
      <c r="AG18" s="8"/>
      <c r="AH18" s="24"/>
    </row>
    <row r="19" spans="1:34" ht="12.75">
      <c r="A19" s="24" t="s">
        <v>63</v>
      </c>
      <c r="B19" s="24">
        <v>18</v>
      </c>
      <c r="C19" s="24">
        <v>18</v>
      </c>
      <c r="D19" s="31">
        <f t="shared" si="0"/>
        <v>1</v>
      </c>
      <c r="E19" s="22">
        <v>0</v>
      </c>
      <c r="F19" s="22">
        <v>1</v>
      </c>
      <c r="G19" s="22">
        <v>2</v>
      </c>
      <c r="H19" s="24"/>
      <c r="I19" s="24"/>
      <c r="J19" s="31"/>
      <c r="K19" s="22"/>
      <c r="L19" s="22"/>
      <c r="M19" s="22"/>
      <c r="N19" s="24"/>
      <c r="O19" s="24"/>
      <c r="P19" s="31"/>
      <c r="Q19" s="31"/>
      <c r="R19" s="22"/>
      <c r="S19" s="22"/>
      <c r="T19" s="22"/>
      <c r="U19" s="24"/>
      <c r="V19" s="24"/>
      <c r="W19" s="31"/>
      <c r="X19" s="31"/>
      <c r="Y19" s="22"/>
      <c r="Z19" s="22"/>
      <c r="AA19" s="22"/>
      <c r="AB19" s="7"/>
      <c r="AC19" s="7"/>
      <c r="AD19" s="45"/>
      <c r="AE19" s="8"/>
      <c r="AF19" s="8"/>
      <c r="AG19" s="8"/>
      <c r="AH19" s="24"/>
    </row>
    <row r="20" spans="1:34" ht="12.75">
      <c r="A20" s="24" t="s">
        <v>64</v>
      </c>
      <c r="B20" s="24">
        <v>18</v>
      </c>
      <c r="C20" s="24">
        <v>18</v>
      </c>
      <c r="D20" s="31">
        <f t="shared" si="0"/>
        <v>1</v>
      </c>
      <c r="E20" s="22">
        <v>0</v>
      </c>
      <c r="F20" s="22">
        <v>1</v>
      </c>
      <c r="G20" s="22">
        <v>2</v>
      </c>
      <c r="H20" s="24"/>
      <c r="I20" s="24"/>
      <c r="J20" s="31"/>
      <c r="K20" s="22"/>
      <c r="L20" s="22"/>
      <c r="M20" s="22"/>
      <c r="N20" s="24"/>
      <c r="O20" s="24"/>
      <c r="P20" s="31"/>
      <c r="Q20" s="31"/>
      <c r="R20" s="22"/>
      <c r="S20" s="22"/>
      <c r="T20" s="22"/>
      <c r="U20" s="24"/>
      <c r="V20" s="24"/>
      <c r="W20" s="31"/>
      <c r="X20" s="31"/>
      <c r="Y20" s="22"/>
      <c r="Z20" s="22"/>
      <c r="AA20" s="22"/>
      <c r="AB20" s="7"/>
      <c r="AC20" s="7"/>
      <c r="AD20" s="45"/>
      <c r="AE20" s="8"/>
      <c r="AF20" s="8"/>
      <c r="AG20" s="8"/>
      <c r="AH20" s="24"/>
    </row>
    <row r="21" spans="1:34" ht="12.75">
      <c r="A21" s="24" t="s">
        <v>65</v>
      </c>
      <c r="B21" s="24">
        <v>18</v>
      </c>
      <c r="C21" s="24">
        <v>18</v>
      </c>
      <c r="D21" s="31">
        <f t="shared" si="0"/>
        <v>1</v>
      </c>
      <c r="E21" s="22">
        <v>0</v>
      </c>
      <c r="F21" s="22">
        <v>1</v>
      </c>
      <c r="G21" s="22">
        <v>2</v>
      </c>
      <c r="H21" s="24"/>
      <c r="I21" s="24"/>
      <c r="J21" s="31"/>
      <c r="K21" s="22"/>
      <c r="L21" s="22"/>
      <c r="M21" s="22"/>
      <c r="N21" s="24"/>
      <c r="O21" s="24"/>
      <c r="P21" s="31"/>
      <c r="Q21" s="31"/>
      <c r="R21" s="22"/>
      <c r="S21" s="22"/>
      <c r="T21" s="22"/>
      <c r="U21" s="24"/>
      <c r="V21" s="24"/>
      <c r="W21" s="31"/>
      <c r="X21" s="31"/>
      <c r="Y21" s="22"/>
      <c r="Z21" s="22"/>
      <c r="AA21" s="22"/>
      <c r="AB21" s="7"/>
      <c r="AC21" s="7"/>
      <c r="AD21" s="45"/>
      <c r="AE21" s="8"/>
      <c r="AF21" s="8"/>
      <c r="AG21" s="8"/>
      <c r="AH21" s="24"/>
    </row>
    <row r="22" spans="1:34" ht="13.5" customHeight="1">
      <c r="A22" s="24" t="s">
        <v>122</v>
      </c>
      <c r="B22" s="24">
        <v>18</v>
      </c>
      <c r="C22" s="24">
        <v>18</v>
      </c>
      <c r="D22" s="31">
        <f t="shared" si="0"/>
        <v>1</v>
      </c>
      <c r="E22" s="22">
        <v>0</v>
      </c>
      <c r="F22" s="22">
        <v>1</v>
      </c>
      <c r="G22" s="22">
        <v>2</v>
      </c>
      <c r="H22" s="24"/>
      <c r="I22" s="24"/>
      <c r="J22" s="31"/>
      <c r="K22" s="22"/>
      <c r="L22" s="22"/>
      <c r="M22" s="22"/>
      <c r="N22" s="24"/>
      <c r="O22" s="24"/>
      <c r="P22" s="31"/>
      <c r="Q22" s="31"/>
      <c r="R22" s="22"/>
      <c r="S22" s="22"/>
      <c r="T22" s="22"/>
      <c r="U22" s="24"/>
      <c r="V22" s="24"/>
      <c r="W22" s="31"/>
      <c r="X22" s="31"/>
      <c r="Y22" s="22"/>
      <c r="Z22" s="22"/>
      <c r="AA22" s="22"/>
      <c r="AB22" s="7"/>
      <c r="AC22" s="7"/>
      <c r="AD22" s="45"/>
      <c r="AE22" s="8"/>
      <c r="AF22" s="8"/>
      <c r="AG22" s="8"/>
      <c r="AH22" s="24"/>
    </row>
    <row r="23" spans="1:34" ht="13.5" customHeight="1">
      <c r="A23" s="24" t="s">
        <v>85</v>
      </c>
      <c r="B23" s="24">
        <v>9</v>
      </c>
      <c r="C23" s="24">
        <v>9</v>
      </c>
      <c r="D23" s="31">
        <f t="shared" si="0"/>
        <v>1</v>
      </c>
      <c r="E23" s="22">
        <v>0</v>
      </c>
      <c r="F23" s="22">
        <v>4</v>
      </c>
      <c r="G23" s="22">
        <v>2</v>
      </c>
      <c r="H23" s="24"/>
      <c r="I23" s="24"/>
      <c r="J23" s="31"/>
      <c r="K23" s="22"/>
      <c r="L23" s="22"/>
      <c r="M23" s="22"/>
      <c r="N23" s="24"/>
      <c r="O23" s="24"/>
      <c r="P23" s="31"/>
      <c r="Q23" s="31"/>
      <c r="R23" s="22"/>
      <c r="S23" s="22"/>
      <c r="T23" s="22"/>
      <c r="U23" s="24"/>
      <c r="V23" s="24"/>
      <c r="W23" s="31"/>
      <c r="X23" s="31"/>
      <c r="Y23" s="22"/>
      <c r="Z23" s="22"/>
      <c r="AA23" s="22"/>
      <c r="AB23" s="7"/>
      <c r="AC23" s="7"/>
      <c r="AD23" s="45"/>
      <c r="AE23" s="8"/>
      <c r="AF23" s="8"/>
      <c r="AG23" s="8"/>
      <c r="AH23" s="24"/>
    </row>
    <row r="24" spans="1:34" ht="13.5" customHeight="1">
      <c r="A24" s="24" t="s">
        <v>66</v>
      </c>
      <c r="B24" s="24">
        <v>9</v>
      </c>
      <c r="C24" s="24">
        <v>9</v>
      </c>
      <c r="D24" s="31">
        <f t="shared" si="0"/>
        <v>1</v>
      </c>
      <c r="E24" s="22">
        <v>0</v>
      </c>
      <c r="F24" s="22">
        <v>6</v>
      </c>
      <c r="G24" s="22">
        <v>2</v>
      </c>
      <c r="H24" s="24"/>
      <c r="I24" s="24"/>
      <c r="J24" s="31"/>
      <c r="K24" s="22"/>
      <c r="L24" s="22"/>
      <c r="M24" s="22"/>
      <c r="N24" s="24"/>
      <c r="O24" s="24"/>
      <c r="P24" s="31"/>
      <c r="Q24" s="31"/>
      <c r="R24" s="22"/>
      <c r="S24" s="22"/>
      <c r="T24" s="22"/>
      <c r="U24" s="24"/>
      <c r="V24" s="24"/>
      <c r="W24" s="31"/>
      <c r="X24" s="31"/>
      <c r="Y24" s="22"/>
      <c r="Z24" s="22"/>
      <c r="AA24" s="22"/>
      <c r="AB24" s="7"/>
      <c r="AC24" s="7"/>
      <c r="AD24" s="45"/>
      <c r="AE24" s="8"/>
      <c r="AF24" s="8"/>
      <c r="AG24" s="8"/>
      <c r="AH24" s="24"/>
    </row>
    <row r="25" spans="1:34" ht="12.75">
      <c r="A25" s="24" t="s">
        <v>67</v>
      </c>
      <c r="B25" s="24">
        <v>9</v>
      </c>
      <c r="C25" s="24">
        <v>9</v>
      </c>
      <c r="D25" s="31">
        <f t="shared" si="0"/>
        <v>1</v>
      </c>
      <c r="E25" s="22">
        <v>0</v>
      </c>
      <c r="F25" s="22">
        <v>8</v>
      </c>
      <c r="G25" s="22">
        <v>1</v>
      </c>
      <c r="H25" s="24"/>
      <c r="I25" s="24"/>
      <c r="J25" s="31"/>
      <c r="K25" s="22"/>
      <c r="L25" s="22"/>
      <c r="M25" s="22"/>
      <c r="N25" s="24"/>
      <c r="O25" s="24"/>
      <c r="P25" s="31"/>
      <c r="Q25" s="31"/>
      <c r="R25" s="22"/>
      <c r="S25" s="22"/>
      <c r="T25" s="22"/>
      <c r="U25" s="24"/>
      <c r="V25" s="24"/>
      <c r="W25" s="31"/>
      <c r="X25" s="31"/>
      <c r="Y25" s="22"/>
      <c r="Z25" s="22"/>
      <c r="AA25" s="22"/>
      <c r="AB25" s="7"/>
      <c r="AC25" s="7"/>
      <c r="AD25" s="45"/>
      <c r="AE25" s="8"/>
      <c r="AF25" s="8"/>
      <c r="AG25" s="8"/>
      <c r="AH25" s="24"/>
    </row>
    <row r="27" spans="1:34" ht="12.75">
      <c r="A27" s="9" t="s">
        <v>4</v>
      </c>
      <c r="B27" s="8">
        <f>SUM(B7:B25)</f>
        <v>207</v>
      </c>
      <c r="C27" s="8">
        <f>SUM(C7:C22)</f>
        <v>180</v>
      </c>
      <c r="D27" s="33">
        <f>AVERAGE(D7:D22)</f>
        <v>1</v>
      </c>
      <c r="E27" s="8">
        <f>SUM(E7:E22)</f>
        <v>0</v>
      </c>
      <c r="F27" s="8">
        <f>SUM(F7:F25)</f>
        <v>84</v>
      </c>
      <c r="G27" s="8">
        <f>SUM(G7:G25)</f>
        <v>34</v>
      </c>
      <c r="H27" s="8">
        <f>SUM(H7:H22)</f>
        <v>0</v>
      </c>
      <c r="I27" s="8">
        <f>SUM(I7:I22)</f>
        <v>0</v>
      </c>
      <c r="J27" s="33" t="e">
        <f>AVERAGE(J7:J22)</f>
        <v>#DIV/0!</v>
      </c>
      <c r="K27" s="8">
        <f>SUM(K7:K22)</f>
        <v>0</v>
      </c>
      <c r="L27" s="8">
        <f>SUM(L7:L22)</f>
        <v>0</v>
      </c>
      <c r="M27" s="8">
        <f>SUM(M7:M22)</f>
        <v>0</v>
      </c>
      <c r="N27" s="8">
        <f>SUM(N7:N18)</f>
        <v>0</v>
      </c>
      <c r="O27" s="8">
        <f>SUM(O7:O22)</f>
        <v>0</v>
      </c>
      <c r="P27" s="33" t="e">
        <f>AVERAGE(P7:P22)</f>
        <v>#DIV/0!</v>
      </c>
      <c r="Q27" s="33" t="e">
        <f>AVERAGE(Q7:Q22)</f>
        <v>#DIV/0!</v>
      </c>
      <c r="R27" s="8">
        <f>SUM(R7:R18)</f>
        <v>0</v>
      </c>
      <c r="S27" s="8">
        <f>SUM(S7:S18)</f>
        <v>0</v>
      </c>
      <c r="T27" s="8">
        <f>SUM(T7:T18)</f>
        <v>0</v>
      </c>
      <c r="U27" s="8">
        <f>SUM(U7:U18)</f>
        <v>0</v>
      </c>
      <c r="V27" s="8">
        <f>SUM(V7:V18)</f>
        <v>0</v>
      </c>
      <c r="W27" s="8" t="e">
        <f>AVERAGE(W7:W18)</f>
        <v>#DIV/0!</v>
      </c>
      <c r="X27" s="33" t="e">
        <f>AVERAGE(X7:X22)</f>
        <v>#DIV/0!</v>
      </c>
      <c r="Y27" s="8">
        <f>SUM(Y7:Y18)</f>
        <v>0</v>
      </c>
      <c r="Z27" s="8">
        <f>SUM(Z7:Z18)</f>
        <v>0</v>
      </c>
      <c r="AA27" s="8">
        <f>SUM(AA7:AA18)</f>
        <v>0</v>
      </c>
      <c r="AB27" s="8">
        <f>SUM(AB7:AB22)</f>
        <v>0</v>
      </c>
      <c r="AC27" s="8">
        <f>SUM(AC7:AC22)</f>
        <v>0</v>
      </c>
      <c r="AD27" s="28" t="e">
        <f>AVERAGE(AD7:AD22)</f>
        <v>#DIV/0!</v>
      </c>
      <c r="AE27" s="8">
        <f>SUM(AE7:AE22)</f>
        <v>0</v>
      </c>
      <c r="AF27" s="8">
        <f>SUM(AF7:AF22)</f>
        <v>0</v>
      </c>
      <c r="AG27" s="8">
        <f>SUM(AG7:AG22)</f>
        <v>0</v>
      </c>
      <c r="AH27" s="9" t="s">
        <v>4</v>
      </c>
    </row>
    <row r="33" spans="1:15" ht="12.75">
      <c r="A33" s="133" t="s">
        <v>43</v>
      </c>
      <c r="B33" s="132" t="s">
        <v>22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</row>
    <row r="34" spans="1:15" ht="12.75">
      <c r="A34" s="133"/>
      <c r="B34" s="126" t="s">
        <v>10</v>
      </c>
      <c r="C34" s="126"/>
      <c r="D34" s="126" t="s">
        <v>11</v>
      </c>
      <c r="E34" s="126"/>
      <c r="F34" s="122" t="s">
        <v>12</v>
      </c>
      <c r="G34" s="123"/>
      <c r="H34" s="122" t="s">
        <v>13</v>
      </c>
      <c r="I34" s="123"/>
      <c r="J34" s="126" t="s">
        <v>14</v>
      </c>
      <c r="K34" s="126"/>
      <c r="L34" s="122" t="s">
        <v>15</v>
      </c>
      <c r="M34" s="123"/>
      <c r="N34" s="122" t="s">
        <v>16</v>
      </c>
      <c r="O34" s="123"/>
    </row>
    <row r="35" spans="1:15" ht="35.25">
      <c r="A35" s="133"/>
      <c r="B35" s="10" t="s">
        <v>20</v>
      </c>
      <c r="C35" s="10" t="s">
        <v>21</v>
      </c>
      <c r="D35" s="10" t="s">
        <v>20</v>
      </c>
      <c r="E35" s="10" t="s">
        <v>21</v>
      </c>
      <c r="F35" s="124"/>
      <c r="G35" s="125"/>
      <c r="H35" s="124"/>
      <c r="I35" s="125"/>
      <c r="J35" s="10" t="s">
        <v>20</v>
      </c>
      <c r="K35" s="10" t="s">
        <v>21</v>
      </c>
      <c r="L35" s="124"/>
      <c r="M35" s="125"/>
      <c r="N35" s="124"/>
      <c r="O35" s="125"/>
    </row>
    <row r="36" spans="1:15" ht="12.75">
      <c r="A36" s="24" t="s">
        <v>105</v>
      </c>
      <c r="B36" s="22"/>
      <c r="C36" s="22"/>
      <c r="D36" s="22"/>
      <c r="E36" s="22"/>
      <c r="F36" s="8" t="str">
        <f>IF(D36&gt;B36,"выше",IF(D36&lt;B36,"ниже","без изменений"))</f>
        <v>без изменений</v>
      </c>
      <c r="G36" s="8">
        <f>ABS(D36-B36)</f>
        <v>0</v>
      </c>
      <c r="H36" s="8" t="str">
        <f>IF(E36&gt;C36,"выше",IF(E36&lt;C36,"ниже","без изменений"))</f>
        <v>без изменений</v>
      </c>
      <c r="I36" s="8">
        <f>ABS(E36-C36)</f>
        <v>0</v>
      </c>
      <c r="J36" s="22">
        <v>52</v>
      </c>
      <c r="K36" s="22">
        <v>33</v>
      </c>
      <c r="L36" s="8" t="str">
        <f>IF(J36&gt;D36,"выше",IF(J36&lt;D36,"ниже","без изменений"))</f>
        <v>выше</v>
      </c>
      <c r="M36" s="8">
        <f>ABS(J36-D36)</f>
        <v>52</v>
      </c>
      <c r="N36" s="8" t="str">
        <f>IF(K36&gt;E36,"выше",IF(K36&lt;E36,"ниже","без изменений"))</f>
        <v>выше</v>
      </c>
      <c r="O36" s="8">
        <f>ABS(K36-E36)</f>
        <v>33</v>
      </c>
    </row>
    <row r="37" spans="1:15" ht="12.75">
      <c r="A37" s="24" t="s">
        <v>106</v>
      </c>
      <c r="B37" s="22"/>
      <c r="C37" s="22"/>
      <c r="D37" s="22"/>
      <c r="E37" s="22"/>
      <c r="F37" s="8" t="str">
        <f aca="true" t="shared" si="1" ref="F37:F56">IF(D37&gt;B37,"выше",IF(D37&lt;B37,"ниже","без изменений"))</f>
        <v>без изменений</v>
      </c>
      <c r="G37" s="8">
        <f aca="true" t="shared" si="2" ref="G37:G51">ABS(D37-B37)</f>
        <v>0</v>
      </c>
      <c r="H37" s="8" t="str">
        <f aca="true" t="shared" si="3" ref="H37:H56">IF(E37&gt;C37,"выше",IF(E37&lt;C37,"ниже","без изменений"))</f>
        <v>без изменений</v>
      </c>
      <c r="I37" s="8">
        <f aca="true" t="shared" si="4" ref="I37:I51">ABS(E37-C37)</f>
        <v>0</v>
      </c>
      <c r="J37" s="22">
        <v>71</v>
      </c>
      <c r="K37" s="22">
        <v>43</v>
      </c>
      <c r="L37" s="8" t="str">
        <f aca="true" t="shared" si="5" ref="L37:L56">IF(J37&gt;D37,"выше",IF(J37&lt;D37,"ниже","без изменений"))</f>
        <v>выше</v>
      </c>
      <c r="M37" s="8">
        <f aca="true" t="shared" si="6" ref="M37:M51">ABS(J37-D37)</f>
        <v>71</v>
      </c>
      <c r="N37" s="8" t="str">
        <f aca="true" t="shared" si="7" ref="N37:N56">IF(K37&gt;E37,"выше",IF(K37&lt;E37,"ниже","без изменений"))</f>
        <v>выше</v>
      </c>
      <c r="O37" s="8">
        <f aca="true" t="shared" si="8" ref="O37:O51">ABS(K37-E37)</f>
        <v>43</v>
      </c>
    </row>
    <row r="38" spans="1:15" ht="12.75">
      <c r="A38" s="24" t="s">
        <v>107</v>
      </c>
      <c r="B38" s="22"/>
      <c r="C38" s="22"/>
      <c r="D38" s="22"/>
      <c r="E38" s="22"/>
      <c r="F38" s="8" t="str">
        <f t="shared" si="1"/>
        <v>без изменений</v>
      </c>
      <c r="G38" s="8">
        <f t="shared" si="2"/>
        <v>0</v>
      </c>
      <c r="H38" s="8" t="str">
        <f t="shared" si="3"/>
        <v>без изменений</v>
      </c>
      <c r="I38" s="8">
        <f t="shared" si="4"/>
        <v>0</v>
      </c>
      <c r="J38" s="22">
        <v>60</v>
      </c>
      <c r="K38" s="22">
        <v>28</v>
      </c>
      <c r="L38" s="8" t="str">
        <f t="shared" si="5"/>
        <v>выше</v>
      </c>
      <c r="M38" s="8">
        <f t="shared" si="6"/>
        <v>60</v>
      </c>
      <c r="N38" s="8" t="str">
        <f t="shared" si="7"/>
        <v>выше</v>
      </c>
      <c r="O38" s="8">
        <f t="shared" si="8"/>
        <v>28</v>
      </c>
    </row>
    <row r="39" spans="1:15" ht="12.75">
      <c r="A39" s="24" t="s">
        <v>53</v>
      </c>
      <c r="B39" s="22">
        <v>87</v>
      </c>
      <c r="C39" s="22">
        <v>83</v>
      </c>
      <c r="D39" s="22"/>
      <c r="E39" s="22"/>
      <c r="F39" s="8" t="str">
        <f t="shared" si="1"/>
        <v>ниже</v>
      </c>
      <c r="G39" s="8">
        <f t="shared" si="2"/>
        <v>87</v>
      </c>
      <c r="H39" s="8" t="str">
        <f t="shared" si="3"/>
        <v>ниже</v>
      </c>
      <c r="I39" s="8">
        <f t="shared" si="4"/>
        <v>83</v>
      </c>
      <c r="J39" s="22">
        <v>91</v>
      </c>
      <c r="K39" s="22">
        <v>43</v>
      </c>
      <c r="L39" s="8" t="str">
        <f t="shared" si="5"/>
        <v>выше</v>
      </c>
      <c r="M39" s="8">
        <f t="shared" si="6"/>
        <v>91</v>
      </c>
      <c r="N39" s="8" t="str">
        <f t="shared" si="7"/>
        <v>выше</v>
      </c>
      <c r="O39" s="8">
        <f t="shared" si="8"/>
        <v>43</v>
      </c>
    </row>
    <row r="40" spans="1:15" ht="12.75">
      <c r="A40" s="24" t="s">
        <v>54</v>
      </c>
      <c r="B40" s="22">
        <v>83</v>
      </c>
      <c r="C40" s="22">
        <v>72</v>
      </c>
      <c r="D40" s="22"/>
      <c r="E40" s="22"/>
      <c r="F40" s="8" t="str">
        <f t="shared" si="1"/>
        <v>ниже</v>
      </c>
      <c r="G40" s="8">
        <f t="shared" si="2"/>
        <v>83</v>
      </c>
      <c r="H40" s="8" t="str">
        <f t="shared" si="3"/>
        <v>ниже</v>
      </c>
      <c r="I40" s="8">
        <f t="shared" si="4"/>
        <v>72</v>
      </c>
      <c r="J40" s="22">
        <v>91</v>
      </c>
      <c r="K40" s="22">
        <v>18</v>
      </c>
      <c r="L40" s="8" t="str">
        <f t="shared" si="5"/>
        <v>выше</v>
      </c>
      <c r="M40" s="8">
        <f t="shared" si="6"/>
        <v>91</v>
      </c>
      <c r="N40" s="8" t="str">
        <f t="shared" si="7"/>
        <v>выше</v>
      </c>
      <c r="O40" s="8">
        <f t="shared" si="8"/>
        <v>18</v>
      </c>
    </row>
    <row r="41" spans="1:15" ht="12.75">
      <c r="A41" s="24" t="s">
        <v>55</v>
      </c>
      <c r="B41" s="22">
        <v>63</v>
      </c>
      <c r="C41" s="22">
        <v>19</v>
      </c>
      <c r="D41" s="22"/>
      <c r="E41" s="22"/>
      <c r="F41" s="8" t="str">
        <f t="shared" si="1"/>
        <v>ниже</v>
      </c>
      <c r="G41" s="8">
        <f t="shared" si="2"/>
        <v>63</v>
      </c>
      <c r="H41" s="8" t="str">
        <f t="shared" si="3"/>
        <v>ниже</v>
      </c>
      <c r="I41" s="8">
        <f t="shared" si="4"/>
        <v>19</v>
      </c>
      <c r="J41" s="22">
        <v>64</v>
      </c>
      <c r="K41" s="22">
        <v>9</v>
      </c>
      <c r="L41" s="8" t="str">
        <f t="shared" si="5"/>
        <v>выше</v>
      </c>
      <c r="M41" s="8">
        <f t="shared" si="6"/>
        <v>64</v>
      </c>
      <c r="N41" s="8" t="str">
        <f t="shared" si="7"/>
        <v>выше</v>
      </c>
      <c r="O41" s="8">
        <f t="shared" si="8"/>
        <v>9</v>
      </c>
    </row>
    <row r="42" spans="1:15" ht="12.75">
      <c r="A42" s="24" t="s">
        <v>57</v>
      </c>
      <c r="B42" s="22">
        <v>95</v>
      </c>
      <c r="C42" s="22">
        <v>70</v>
      </c>
      <c r="D42" s="22"/>
      <c r="E42" s="22"/>
      <c r="F42" s="8" t="str">
        <f t="shared" si="1"/>
        <v>ниже</v>
      </c>
      <c r="G42" s="8">
        <f t="shared" si="2"/>
        <v>95</v>
      </c>
      <c r="H42" s="8" t="str">
        <f t="shared" si="3"/>
        <v>ниже</v>
      </c>
      <c r="I42" s="8">
        <f t="shared" si="4"/>
        <v>70</v>
      </c>
      <c r="J42" s="22">
        <v>86</v>
      </c>
      <c r="K42" s="22">
        <v>68</v>
      </c>
      <c r="L42" s="8" t="str">
        <f t="shared" si="5"/>
        <v>выше</v>
      </c>
      <c r="M42" s="8">
        <f t="shared" si="6"/>
        <v>86</v>
      </c>
      <c r="N42" s="8" t="str">
        <f t="shared" si="7"/>
        <v>выше</v>
      </c>
      <c r="O42" s="8">
        <f t="shared" si="8"/>
        <v>68</v>
      </c>
    </row>
    <row r="43" spans="1:15" ht="12.75">
      <c r="A43" s="24" t="s">
        <v>58</v>
      </c>
      <c r="B43" s="22">
        <v>50</v>
      </c>
      <c r="C43" s="22">
        <v>11</v>
      </c>
      <c r="D43" s="22"/>
      <c r="E43" s="22"/>
      <c r="F43" s="8" t="str">
        <f t="shared" si="1"/>
        <v>ниже</v>
      </c>
      <c r="G43" s="8">
        <f t="shared" si="2"/>
        <v>50</v>
      </c>
      <c r="H43" s="8" t="str">
        <f t="shared" si="3"/>
        <v>ниже</v>
      </c>
      <c r="I43" s="8">
        <f t="shared" si="4"/>
        <v>11</v>
      </c>
      <c r="J43" s="22">
        <v>76</v>
      </c>
      <c r="K43" s="22">
        <v>33</v>
      </c>
      <c r="L43" s="8" t="str">
        <f t="shared" si="5"/>
        <v>выше</v>
      </c>
      <c r="M43" s="8">
        <f t="shared" si="6"/>
        <v>76</v>
      </c>
      <c r="N43" s="8" t="str">
        <f t="shared" si="7"/>
        <v>выше</v>
      </c>
      <c r="O43" s="8">
        <f t="shared" si="8"/>
        <v>33</v>
      </c>
    </row>
    <row r="44" spans="1:15" ht="12.75">
      <c r="A44" s="24" t="s">
        <v>59</v>
      </c>
      <c r="B44" s="22">
        <v>82</v>
      </c>
      <c r="C44" s="22">
        <v>36</v>
      </c>
      <c r="D44" s="22"/>
      <c r="E44" s="22"/>
      <c r="F44" s="8" t="str">
        <f t="shared" si="1"/>
        <v>ниже</v>
      </c>
      <c r="G44" s="8">
        <f t="shared" si="2"/>
        <v>82</v>
      </c>
      <c r="H44" s="8" t="str">
        <f t="shared" si="3"/>
        <v>ниже</v>
      </c>
      <c r="I44" s="8">
        <f t="shared" si="4"/>
        <v>36</v>
      </c>
      <c r="J44" s="22">
        <v>76</v>
      </c>
      <c r="K44" s="22">
        <v>41</v>
      </c>
      <c r="L44" s="8" t="str">
        <f t="shared" si="5"/>
        <v>выше</v>
      </c>
      <c r="M44" s="8">
        <f t="shared" si="6"/>
        <v>76</v>
      </c>
      <c r="N44" s="8" t="str">
        <f t="shared" si="7"/>
        <v>выше</v>
      </c>
      <c r="O44" s="8">
        <f t="shared" si="8"/>
        <v>41</v>
      </c>
    </row>
    <row r="45" spans="1:15" ht="12.75">
      <c r="A45" s="24" t="s">
        <v>84</v>
      </c>
      <c r="B45" s="22">
        <v>29</v>
      </c>
      <c r="C45" s="22">
        <v>0</v>
      </c>
      <c r="D45" s="22"/>
      <c r="E45" s="22"/>
      <c r="F45" s="8" t="str">
        <f t="shared" si="1"/>
        <v>ниже</v>
      </c>
      <c r="G45" s="8">
        <f t="shared" si="2"/>
        <v>29</v>
      </c>
      <c r="H45" s="8" t="str">
        <f t="shared" si="3"/>
        <v>без изменений</v>
      </c>
      <c r="I45" s="8">
        <f t="shared" si="4"/>
        <v>0</v>
      </c>
      <c r="J45" s="22">
        <v>56</v>
      </c>
      <c r="K45" s="22">
        <v>22</v>
      </c>
      <c r="L45" s="8" t="str">
        <f t="shared" si="5"/>
        <v>выше</v>
      </c>
      <c r="M45" s="8">
        <f t="shared" si="6"/>
        <v>56</v>
      </c>
      <c r="N45" s="8" t="str">
        <f t="shared" si="7"/>
        <v>выше</v>
      </c>
      <c r="O45" s="8">
        <f t="shared" si="8"/>
        <v>22</v>
      </c>
    </row>
    <row r="46" spans="1:15" ht="12.75">
      <c r="A46" s="24" t="s">
        <v>60</v>
      </c>
      <c r="B46" s="22">
        <v>75</v>
      </c>
      <c r="C46" s="22">
        <v>58</v>
      </c>
      <c r="D46" s="22"/>
      <c r="E46" s="22"/>
      <c r="F46" s="8" t="str">
        <f t="shared" si="1"/>
        <v>ниже</v>
      </c>
      <c r="G46" s="8">
        <f t="shared" si="2"/>
        <v>75</v>
      </c>
      <c r="H46" s="8" t="str">
        <f t="shared" si="3"/>
        <v>ниже</v>
      </c>
      <c r="I46" s="8">
        <f t="shared" si="4"/>
        <v>58</v>
      </c>
      <c r="J46" s="22">
        <v>93</v>
      </c>
      <c r="K46" s="22">
        <v>43</v>
      </c>
      <c r="L46" s="8" t="str">
        <f t="shared" si="5"/>
        <v>выше</v>
      </c>
      <c r="M46" s="8">
        <f t="shared" si="6"/>
        <v>93</v>
      </c>
      <c r="N46" s="8" t="str">
        <f t="shared" si="7"/>
        <v>выше</v>
      </c>
      <c r="O46" s="8">
        <f t="shared" si="8"/>
        <v>43</v>
      </c>
    </row>
    <row r="47" spans="1:15" ht="12.75">
      <c r="A47" s="24" t="s">
        <v>61</v>
      </c>
      <c r="B47" s="22">
        <v>50</v>
      </c>
      <c r="C47" s="22">
        <v>8</v>
      </c>
      <c r="D47" s="22"/>
      <c r="E47" s="22"/>
      <c r="F47" s="8" t="str">
        <f t="shared" si="1"/>
        <v>ниже</v>
      </c>
      <c r="G47" s="8">
        <f t="shared" si="2"/>
        <v>50</v>
      </c>
      <c r="H47" s="8" t="str">
        <f t="shared" si="3"/>
        <v>ниже</v>
      </c>
      <c r="I47" s="8">
        <f t="shared" si="4"/>
        <v>8</v>
      </c>
      <c r="J47" s="22">
        <v>100</v>
      </c>
      <c r="K47" s="22">
        <v>33</v>
      </c>
      <c r="L47" s="8" t="str">
        <f t="shared" si="5"/>
        <v>выше</v>
      </c>
      <c r="M47" s="8">
        <f t="shared" si="6"/>
        <v>100</v>
      </c>
      <c r="N47" s="8" t="str">
        <f t="shared" si="7"/>
        <v>выше</v>
      </c>
      <c r="O47" s="8">
        <f t="shared" si="8"/>
        <v>33</v>
      </c>
    </row>
    <row r="48" spans="1:15" ht="12.75">
      <c r="A48" s="24" t="s">
        <v>63</v>
      </c>
      <c r="B48" s="22">
        <v>100</v>
      </c>
      <c r="C48" s="22">
        <v>44</v>
      </c>
      <c r="D48" s="22"/>
      <c r="E48" s="22"/>
      <c r="F48" s="8" t="str">
        <f t="shared" si="1"/>
        <v>ниже</v>
      </c>
      <c r="G48" s="8">
        <f t="shared" si="2"/>
        <v>100</v>
      </c>
      <c r="H48" s="8" t="str">
        <f t="shared" si="3"/>
        <v>ниже</v>
      </c>
      <c r="I48" s="8">
        <f t="shared" si="4"/>
        <v>44</v>
      </c>
      <c r="J48" s="22">
        <v>82</v>
      </c>
      <c r="K48" s="22">
        <v>64</v>
      </c>
      <c r="L48" s="8" t="str">
        <f t="shared" si="5"/>
        <v>выше</v>
      </c>
      <c r="M48" s="8">
        <f t="shared" si="6"/>
        <v>82</v>
      </c>
      <c r="N48" s="8" t="str">
        <f t="shared" si="7"/>
        <v>выше</v>
      </c>
      <c r="O48" s="8">
        <f t="shared" si="8"/>
        <v>64</v>
      </c>
    </row>
    <row r="49" spans="1:15" ht="12.75">
      <c r="A49" s="24" t="s">
        <v>64</v>
      </c>
      <c r="B49" s="22">
        <v>91</v>
      </c>
      <c r="C49" s="22">
        <v>64</v>
      </c>
      <c r="D49" s="22"/>
      <c r="E49" s="22"/>
      <c r="F49" s="8" t="str">
        <f t="shared" si="1"/>
        <v>ниже</v>
      </c>
      <c r="G49" s="8">
        <f t="shared" si="2"/>
        <v>91</v>
      </c>
      <c r="H49" s="8" t="str">
        <f t="shared" si="3"/>
        <v>ниже</v>
      </c>
      <c r="I49" s="8">
        <f t="shared" si="4"/>
        <v>64</v>
      </c>
      <c r="J49" s="22">
        <v>85</v>
      </c>
      <c r="K49" s="22">
        <v>69</v>
      </c>
      <c r="L49" s="8" t="str">
        <f t="shared" si="5"/>
        <v>выше</v>
      </c>
      <c r="M49" s="8">
        <f t="shared" si="6"/>
        <v>85</v>
      </c>
      <c r="N49" s="8" t="str">
        <f t="shared" si="7"/>
        <v>выше</v>
      </c>
      <c r="O49" s="8">
        <f t="shared" si="8"/>
        <v>69</v>
      </c>
    </row>
    <row r="50" spans="1:15" ht="12.75">
      <c r="A50" s="24" t="s">
        <v>65</v>
      </c>
      <c r="B50" s="22">
        <v>0</v>
      </c>
      <c r="C50" s="22">
        <v>0</v>
      </c>
      <c r="D50" s="22"/>
      <c r="E50" s="22"/>
      <c r="F50" s="8" t="str">
        <f t="shared" si="1"/>
        <v>без изменений</v>
      </c>
      <c r="G50" s="8">
        <f t="shared" si="2"/>
        <v>0</v>
      </c>
      <c r="H50" s="8" t="str">
        <f t="shared" si="3"/>
        <v>без изменений</v>
      </c>
      <c r="I50" s="8">
        <f t="shared" si="4"/>
        <v>0</v>
      </c>
      <c r="J50" s="22">
        <v>73</v>
      </c>
      <c r="K50" s="22">
        <v>36</v>
      </c>
      <c r="L50" s="8" t="str">
        <f t="shared" si="5"/>
        <v>выше</v>
      </c>
      <c r="M50" s="8">
        <f t="shared" si="6"/>
        <v>73</v>
      </c>
      <c r="N50" s="8" t="str">
        <f t="shared" si="7"/>
        <v>выше</v>
      </c>
      <c r="O50" s="8">
        <f t="shared" si="8"/>
        <v>36</v>
      </c>
    </row>
    <row r="51" spans="1:15" ht="12.75">
      <c r="A51" s="24" t="s">
        <v>122</v>
      </c>
      <c r="B51" s="22">
        <v>45</v>
      </c>
      <c r="C51" s="22">
        <v>0</v>
      </c>
      <c r="D51" s="22"/>
      <c r="E51" s="22"/>
      <c r="F51" s="8" t="str">
        <f t="shared" si="1"/>
        <v>ниже</v>
      </c>
      <c r="G51" s="8">
        <f t="shared" si="2"/>
        <v>45</v>
      </c>
      <c r="H51" s="8" t="str">
        <f t="shared" si="3"/>
        <v>без изменений</v>
      </c>
      <c r="I51" s="8">
        <f t="shared" si="4"/>
        <v>0</v>
      </c>
      <c r="J51" s="22">
        <v>67</v>
      </c>
      <c r="K51" s="22">
        <v>42</v>
      </c>
      <c r="L51" s="8" t="str">
        <f t="shared" si="5"/>
        <v>выше</v>
      </c>
      <c r="M51" s="8">
        <f t="shared" si="6"/>
        <v>67</v>
      </c>
      <c r="N51" s="8" t="str">
        <f t="shared" si="7"/>
        <v>выше</v>
      </c>
      <c r="O51" s="8">
        <f t="shared" si="8"/>
        <v>42</v>
      </c>
    </row>
    <row r="52" spans="1:15" ht="12.75">
      <c r="A52" s="24" t="s">
        <v>85</v>
      </c>
      <c r="B52" s="22">
        <v>93</v>
      </c>
      <c r="C52" s="22">
        <v>87</v>
      </c>
      <c r="D52" s="22"/>
      <c r="E52" s="22"/>
      <c r="F52" s="8" t="str">
        <f>IF(D52&gt;B52,"выше",IF(D52&lt;B52,"ниже","без изменений"))</f>
        <v>ниже</v>
      </c>
      <c r="G52" s="8">
        <f>ABS(D52-B52)</f>
        <v>93</v>
      </c>
      <c r="H52" s="8" t="str">
        <f>IF(E52&gt;C52,"выше",IF(E52&lt;C52,"ниже","без изменений"))</f>
        <v>ниже</v>
      </c>
      <c r="I52" s="8">
        <f>ABS(E52-C52)</f>
        <v>87</v>
      </c>
      <c r="J52" s="22">
        <v>43</v>
      </c>
      <c r="K52" s="22">
        <v>14</v>
      </c>
      <c r="L52" s="8" t="str">
        <f>IF(J52&gt;D52,"выше",IF(J52&lt;D52,"ниже","без изменений"))</f>
        <v>выше</v>
      </c>
      <c r="M52" s="8">
        <f>ABS(J52-D52)</f>
        <v>43</v>
      </c>
      <c r="N52" s="8" t="str">
        <f>IF(K52&gt;E52,"выше",IF(K52&lt;E52,"ниже","без изменений"))</f>
        <v>выше</v>
      </c>
      <c r="O52" s="8">
        <f>ABS(K52-E52)</f>
        <v>14</v>
      </c>
    </row>
    <row r="53" spans="1:15" ht="12.75">
      <c r="A53" s="24" t="s">
        <v>66</v>
      </c>
      <c r="B53" s="22">
        <v>100</v>
      </c>
      <c r="C53" s="22">
        <v>56</v>
      </c>
      <c r="D53" s="22"/>
      <c r="E53" s="22"/>
      <c r="F53" s="8" t="str">
        <f>IF(D53&gt;B53,"выше",IF(D53&lt;B53,"ниже","без изменений"))</f>
        <v>ниже</v>
      </c>
      <c r="G53" s="8">
        <f>ABS(D53-B53)</f>
        <v>100</v>
      </c>
      <c r="H53" s="8" t="str">
        <f>IF(E53&gt;C53,"выше",IF(E53&lt;C53,"ниже","без изменений"))</f>
        <v>ниже</v>
      </c>
      <c r="I53" s="8">
        <f>ABS(E53-C53)</f>
        <v>56</v>
      </c>
      <c r="J53" s="22">
        <v>90</v>
      </c>
      <c r="K53" s="22">
        <v>70</v>
      </c>
      <c r="L53" s="8" t="str">
        <f>IF(J53&gt;D53,"выше",IF(J53&lt;D53,"ниже","без изменений"))</f>
        <v>выше</v>
      </c>
      <c r="M53" s="8">
        <f>ABS(J53-D53)</f>
        <v>90</v>
      </c>
      <c r="N53" s="8" t="str">
        <f>IF(K53&gt;E53,"выше",IF(K53&lt;E53,"ниже","без изменений"))</f>
        <v>выше</v>
      </c>
      <c r="O53" s="8">
        <f>ABS(K53-E53)</f>
        <v>70</v>
      </c>
    </row>
    <row r="54" spans="1:15" ht="12.75">
      <c r="A54" s="24" t="s">
        <v>67</v>
      </c>
      <c r="B54" s="22">
        <v>100</v>
      </c>
      <c r="C54" s="22">
        <v>57</v>
      </c>
      <c r="D54" s="22"/>
      <c r="E54" s="22"/>
      <c r="F54" s="8" t="str">
        <f>IF(D54&gt;B54,"выше",IF(D54&lt;B54,"ниже","без изменений"))</f>
        <v>ниже</v>
      </c>
      <c r="G54" s="8">
        <f>ABS(D54-B54)</f>
        <v>100</v>
      </c>
      <c r="H54" s="8" t="str">
        <f>IF(E54&gt;C54,"выше",IF(E54&lt;C54,"ниже","без изменений"))</f>
        <v>ниже</v>
      </c>
      <c r="I54" s="8">
        <f>ABS(E54-C54)</f>
        <v>57</v>
      </c>
      <c r="J54" s="22">
        <v>100</v>
      </c>
      <c r="K54" s="22">
        <v>71</v>
      </c>
      <c r="L54" s="8" t="str">
        <f>IF(J54&gt;D54,"выше",IF(J54&lt;D54,"ниже","без изменений"))</f>
        <v>выше</v>
      </c>
      <c r="M54" s="8">
        <f>ABS(J54-D54)</f>
        <v>100</v>
      </c>
      <c r="N54" s="8" t="str">
        <f>IF(K54&gt;E54,"выше",IF(K54&lt;E54,"ниже","без изменений"))</f>
        <v>выше</v>
      </c>
      <c r="O54" s="8">
        <f>ABS(K54-E54)</f>
        <v>71</v>
      </c>
    </row>
    <row r="56" spans="1:15" ht="12.75">
      <c r="A56" s="9" t="s">
        <v>4</v>
      </c>
      <c r="B56" s="103">
        <f>AVERAGE(B36:B54)</f>
        <v>71.4375</v>
      </c>
      <c r="C56" s="103">
        <f>AVERAGE(C36:C54)</f>
        <v>41.5625</v>
      </c>
      <c r="D56" s="8" t="e">
        <f>AVERAGE(D36:D51)</f>
        <v>#DIV/0!</v>
      </c>
      <c r="E56" s="8" t="e">
        <f>AVERAGE(E36:E51)</f>
        <v>#DIV/0!</v>
      </c>
      <c r="F56" s="8" t="e">
        <f t="shared" si="1"/>
        <v>#DIV/0!</v>
      </c>
      <c r="G56" s="8" t="e">
        <f>ABS(D56-B56)</f>
        <v>#DIV/0!</v>
      </c>
      <c r="H56" s="8" t="e">
        <f t="shared" si="3"/>
        <v>#DIV/0!</v>
      </c>
      <c r="I56" s="8" t="e">
        <f>ABS(E56-C56)</f>
        <v>#DIV/0!</v>
      </c>
      <c r="J56" s="8">
        <f>AVERAGE(J36:J54)</f>
        <v>76.63157894736842</v>
      </c>
      <c r="K56" s="8">
        <f>AVERAGE(K36:K54)</f>
        <v>41.05263157894737</v>
      </c>
      <c r="L56" s="8" t="e">
        <f t="shared" si="5"/>
        <v>#DIV/0!</v>
      </c>
      <c r="M56" s="8" t="e">
        <f>ABS(J56-D56)</f>
        <v>#DIV/0!</v>
      </c>
      <c r="N56" s="8" t="e">
        <f t="shared" si="7"/>
        <v>#DIV/0!</v>
      </c>
      <c r="O56" s="8" t="e">
        <f>ABS(K56-E56)</f>
        <v>#DIV/0!</v>
      </c>
    </row>
  </sheetData>
  <sheetProtection/>
  <mergeCells count="36">
    <mergeCell ref="A33:A35"/>
    <mergeCell ref="B33:O33"/>
    <mergeCell ref="B34:C34"/>
    <mergeCell ref="D34:E34"/>
    <mergeCell ref="F34:G35"/>
    <mergeCell ref="H34:I35"/>
    <mergeCell ref="J34:K34"/>
    <mergeCell ref="AE5:AE6"/>
    <mergeCell ref="U4:AA4"/>
    <mergeCell ref="AB4:AG4"/>
    <mergeCell ref="L34:M35"/>
    <mergeCell ref="U5:W5"/>
    <mergeCell ref="Y5:Y6"/>
    <mergeCell ref="Z5:Z6"/>
    <mergeCell ref="N34:O35"/>
    <mergeCell ref="AF5:AF6"/>
    <mergeCell ref="AG5:AG6"/>
    <mergeCell ref="AH4:AH6"/>
    <mergeCell ref="B5:D5"/>
    <mergeCell ref="E5:E6"/>
    <mergeCell ref="F5:F6"/>
    <mergeCell ref="G5:G6"/>
    <mergeCell ref="H5:J5"/>
    <mergeCell ref="K5:K6"/>
    <mergeCell ref="L5:L6"/>
    <mergeCell ref="AA5:AA6"/>
    <mergeCell ref="AB5:AD5"/>
    <mergeCell ref="A4:A6"/>
    <mergeCell ref="B4:G4"/>
    <mergeCell ref="H4:M4"/>
    <mergeCell ref="N4:T4"/>
    <mergeCell ref="M5:M6"/>
    <mergeCell ref="N5:P5"/>
    <mergeCell ref="R5:R6"/>
    <mergeCell ref="S5:S6"/>
    <mergeCell ref="T5:T6"/>
  </mergeCells>
  <conditionalFormatting sqref="H55">
    <cfRule type="cellIs" priority="1" dxfId="2" operator="equal" stopIfTrue="1">
      <formula>"повысилась or повысилась"</formula>
    </cfRule>
    <cfRule type="cellIs" priority="2" dxfId="1" operator="equal" stopIfTrue="1">
      <formula>"понизилась or понизилось"</formula>
    </cfRule>
    <cfRule type="cellIs" priority="3" dxfId="0" operator="equal" stopIfTrue="1">
      <formula>"без изменений"</formula>
    </cfRule>
  </conditionalFormatting>
  <conditionalFormatting sqref="N56 F56 H56 L56 H36:H54 F36:F54 N36:N54 L36:L54">
    <cfRule type="cellIs" priority="4" dxfId="2" operator="equal" stopIfTrue="1">
      <formula>"выше"</formula>
    </cfRule>
    <cfRule type="cellIs" priority="5" dxfId="1" operator="equal" stopIfTrue="1">
      <formula>"ниже"</formula>
    </cfRule>
    <cfRule type="cellIs" priority="6" dxfId="0" operator="equal" stopIfTrue="1">
      <formula>"без изменений"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1"/>
  <sheetViews>
    <sheetView zoomScalePageLayoutView="0" workbookViewId="0" topLeftCell="A1">
      <selection activeCell="H24" sqref="H24"/>
    </sheetView>
  </sheetViews>
  <sheetFormatPr defaultColWidth="9.00390625" defaultRowHeight="12.75"/>
  <sheetData>
    <row r="1" spans="1:2" ht="15.75">
      <c r="A1" s="4"/>
      <c r="B1" s="21" t="s">
        <v>51</v>
      </c>
    </row>
    <row r="2" spans="1:2" ht="12.75">
      <c r="A2" s="3" t="s">
        <v>49</v>
      </c>
      <c r="B2" s="20" t="s">
        <v>71</v>
      </c>
    </row>
    <row r="3" ht="15.75">
      <c r="C3" s="4" t="s">
        <v>124</v>
      </c>
    </row>
    <row r="4" spans="1:34" ht="12.75">
      <c r="A4" s="133" t="s">
        <v>43</v>
      </c>
      <c r="B4" s="134" t="s">
        <v>44</v>
      </c>
      <c r="C4" s="134"/>
      <c r="D4" s="134"/>
      <c r="E4" s="134"/>
      <c r="F4" s="134"/>
      <c r="G4" s="134"/>
      <c r="H4" s="134" t="s">
        <v>45</v>
      </c>
      <c r="I4" s="134"/>
      <c r="J4" s="134"/>
      <c r="K4" s="134"/>
      <c r="L4" s="134"/>
      <c r="M4" s="134"/>
      <c r="N4" s="134" t="s">
        <v>46</v>
      </c>
      <c r="O4" s="134"/>
      <c r="P4" s="134"/>
      <c r="Q4" s="134"/>
      <c r="R4" s="134"/>
      <c r="S4" s="134"/>
      <c r="T4" s="134"/>
      <c r="U4" s="134" t="s">
        <v>47</v>
      </c>
      <c r="V4" s="134"/>
      <c r="W4" s="134"/>
      <c r="X4" s="134"/>
      <c r="Y4" s="134"/>
      <c r="Z4" s="134"/>
      <c r="AA4" s="134"/>
      <c r="AB4" s="134" t="s">
        <v>48</v>
      </c>
      <c r="AC4" s="134"/>
      <c r="AD4" s="134"/>
      <c r="AE4" s="134"/>
      <c r="AF4" s="134"/>
      <c r="AG4" s="134"/>
      <c r="AH4" s="133"/>
    </row>
    <row r="5" spans="1:34" ht="12.75">
      <c r="A5" s="133"/>
      <c r="B5" s="127" t="s">
        <v>7</v>
      </c>
      <c r="C5" s="128"/>
      <c r="D5" s="129"/>
      <c r="E5" s="130" t="s">
        <v>23</v>
      </c>
      <c r="F5" s="130" t="s">
        <v>8</v>
      </c>
      <c r="G5" s="130" t="s">
        <v>9</v>
      </c>
      <c r="H5" s="127" t="s">
        <v>7</v>
      </c>
      <c r="I5" s="128"/>
      <c r="J5" s="129"/>
      <c r="K5" s="130" t="s">
        <v>23</v>
      </c>
      <c r="L5" s="130" t="s">
        <v>8</v>
      </c>
      <c r="M5" s="130" t="s">
        <v>9</v>
      </c>
      <c r="N5" s="135" t="s">
        <v>7</v>
      </c>
      <c r="O5" s="136"/>
      <c r="P5" s="136"/>
      <c r="Q5" s="36"/>
      <c r="R5" s="130" t="s">
        <v>23</v>
      </c>
      <c r="S5" s="130" t="s">
        <v>8</v>
      </c>
      <c r="T5" s="130" t="s">
        <v>9</v>
      </c>
      <c r="U5" s="127" t="s">
        <v>7</v>
      </c>
      <c r="V5" s="128"/>
      <c r="W5" s="128"/>
      <c r="X5" s="36"/>
      <c r="Y5" s="130" t="s">
        <v>23</v>
      </c>
      <c r="Z5" s="130" t="s">
        <v>8</v>
      </c>
      <c r="AA5" s="130" t="s">
        <v>9</v>
      </c>
      <c r="AB5" s="127" t="s">
        <v>7</v>
      </c>
      <c r="AC5" s="128"/>
      <c r="AD5" s="129"/>
      <c r="AE5" s="130" t="s">
        <v>23</v>
      </c>
      <c r="AF5" s="130" t="s">
        <v>8</v>
      </c>
      <c r="AG5" s="130" t="s">
        <v>9</v>
      </c>
      <c r="AH5" s="133"/>
    </row>
    <row r="6" spans="1:34" ht="72">
      <c r="A6" s="133"/>
      <c r="B6" s="6" t="s">
        <v>17</v>
      </c>
      <c r="C6" s="6" t="s">
        <v>18</v>
      </c>
      <c r="D6" s="6" t="s">
        <v>19</v>
      </c>
      <c r="E6" s="131"/>
      <c r="F6" s="131"/>
      <c r="G6" s="131"/>
      <c r="H6" s="6" t="s">
        <v>17</v>
      </c>
      <c r="I6" s="6" t="s">
        <v>18</v>
      </c>
      <c r="J6" s="6" t="s">
        <v>19</v>
      </c>
      <c r="K6" s="131"/>
      <c r="L6" s="131"/>
      <c r="M6" s="131"/>
      <c r="N6" s="43" t="s">
        <v>17</v>
      </c>
      <c r="O6" s="43" t="s">
        <v>18</v>
      </c>
      <c r="P6" s="43" t="s">
        <v>19</v>
      </c>
      <c r="Q6" s="44" t="s">
        <v>77</v>
      </c>
      <c r="R6" s="131"/>
      <c r="S6" s="131"/>
      <c r="T6" s="131"/>
      <c r="U6" s="43" t="s">
        <v>17</v>
      </c>
      <c r="V6" s="43" t="s">
        <v>18</v>
      </c>
      <c r="W6" s="43" t="s">
        <v>19</v>
      </c>
      <c r="X6" s="44" t="s">
        <v>77</v>
      </c>
      <c r="Y6" s="131"/>
      <c r="Z6" s="131"/>
      <c r="AA6" s="131"/>
      <c r="AB6" s="43" t="s">
        <v>17</v>
      </c>
      <c r="AC6" s="43" t="s">
        <v>18</v>
      </c>
      <c r="AD6" s="43" t="s">
        <v>19</v>
      </c>
      <c r="AE6" s="131"/>
      <c r="AF6" s="131"/>
      <c r="AG6" s="131"/>
      <c r="AH6" s="133"/>
    </row>
    <row r="7" spans="1:34" ht="12.75">
      <c r="A7" s="24" t="s">
        <v>105</v>
      </c>
      <c r="B7" s="24">
        <v>9</v>
      </c>
      <c r="C7" s="24">
        <v>9</v>
      </c>
      <c r="D7" s="31">
        <f>C7/B7</f>
        <v>1</v>
      </c>
      <c r="E7" s="22">
        <v>0</v>
      </c>
      <c r="F7" s="22">
        <v>4</v>
      </c>
      <c r="G7" s="22">
        <v>1</v>
      </c>
      <c r="H7" s="24"/>
      <c r="I7" s="24"/>
      <c r="J7" s="31"/>
      <c r="K7" s="22"/>
      <c r="L7" s="22"/>
      <c r="M7" s="22"/>
      <c r="N7" s="24"/>
      <c r="O7" s="24"/>
      <c r="P7" s="31"/>
      <c r="Q7" s="31"/>
      <c r="R7" s="22"/>
      <c r="S7" s="22"/>
      <c r="T7" s="22"/>
      <c r="U7" s="24">
        <v>9</v>
      </c>
      <c r="V7" s="24">
        <v>9</v>
      </c>
      <c r="W7" s="31">
        <v>1</v>
      </c>
      <c r="X7" s="31"/>
      <c r="Y7" s="22"/>
      <c r="Z7" s="22"/>
      <c r="AA7" s="22"/>
      <c r="AB7" s="7">
        <v>35</v>
      </c>
      <c r="AC7" s="7">
        <v>35</v>
      </c>
      <c r="AD7" s="45">
        <v>1</v>
      </c>
      <c r="AE7" s="8"/>
      <c r="AF7" s="8"/>
      <c r="AG7" s="8"/>
      <c r="AH7" s="24"/>
    </row>
    <row r="8" spans="1:34" ht="12.75">
      <c r="A8" s="24" t="s">
        <v>106</v>
      </c>
      <c r="B8" s="24">
        <v>9</v>
      </c>
      <c r="C8" s="24">
        <v>9</v>
      </c>
      <c r="D8" s="31">
        <f aca="true" t="shared" si="0" ref="D8:D20">C8/B8</f>
        <v>1</v>
      </c>
      <c r="E8" s="22">
        <v>0</v>
      </c>
      <c r="F8" s="22">
        <v>4</v>
      </c>
      <c r="G8" s="22">
        <v>1</v>
      </c>
      <c r="H8" s="24"/>
      <c r="I8" s="24"/>
      <c r="J8" s="31"/>
      <c r="K8" s="22"/>
      <c r="L8" s="22"/>
      <c r="M8" s="22"/>
      <c r="N8" s="24"/>
      <c r="O8" s="24"/>
      <c r="P8" s="31"/>
      <c r="Q8" s="31"/>
      <c r="R8" s="22"/>
      <c r="S8" s="22"/>
      <c r="T8" s="22"/>
      <c r="U8" s="24">
        <v>9</v>
      </c>
      <c r="V8" s="24">
        <v>9</v>
      </c>
      <c r="W8" s="31">
        <v>1</v>
      </c>
      <c r="X8" s="31"/>
      <c r="Y8" s="22"/>
      <c r="Z8" s="22"/>
      <c r="AA8" s="22"/>
      <c r="AB8" s="7">
        <v>35</v>
      </c>
      <c r="AC8" s="7">
        <v>35</v>
      </c>
      <c r="AD8" s="45">
        <v>1</v>
      </c>
      <c r="AE8" s="8"/>
      <c r="AF8" s="8"/>
      <c r="AG8" s="8"/>
      <c r="AH8" s="24"/>
    </row>
    <row r="9" spans="1:34" ht="12.75">
      <c r="A9" s="24" t="s">
        <v>107</v>
      </c>
      <c r="B9" s="24">
        <v>9</v>
      </c>
      <c r="C9" s="24">
        <v>9</v>
      </c>
      <c r="D9" s="31">
        <f t="shared" si="0"/>
        <v>1</v>
      </c>
      <c r="E9" s="22">
        <v>0</v>
      </c>
      <c r="F9" s="22">
        <v>4</v>
      </c>
      <c r="G9" s="22">
        <v>1</v>
      </c>
      <c r="H9" s="24"/>
      <c r="I9" s="24"/>
      <c r="J9" s="31"/>
      <c r="K9" s="22"/>
      <c r="L9" s="22"/>
      <c r="M9" s="22"/>
      <c r="N9" s="24"/>
      <c r="O9" s="24"/>
      <c r="P9" s="31"/>
      <c r="Q9" s="31"/>
      <c r="R9" s="22"/>
      <c r="S9" s="22"/>
      <c r="T9" s="22"/>
      <c r="U9" s="24">
        <v>9</v>
      </c>
      <c r="V9" s="24">
        <v>9</v>
      </c>
      <c r="W9" s="31">
        <v>1</v>
      </c>
      <c r="X9" s="31"/>
      <c r="Y9" s="22"/>
      <c r="Z9" s="22"/>
      <c r="AA9" s="22"/>
      <c r="AB9" s="7">
        <v>35</v>
      </c>
      <c r="AC9" s="7">
        <v>35</v>
      </c>
      <c r="AD9" s="45">
        <v>1</v>
      </c>
      <c r="AE9" s="8"/>
      <c r="AF9" s="8"/>
      <c r="AG9" s="8"/>
      <c r="AH9" s="24"/>
    </row>
    <row r="10" spans="1:34" ht="12.75">
      <c r="A10" s="24" t="s">
        <v>53</v>
      </c>
      <c r="B10" s="24">
        <v>9</v>
      </c>
      <c r="C10" s="24">
        <v>9</v>
      </c>
      <c r="D10" s="31">
        <f t="shared" si="0"/>
        <v>1</v>
      </c>
      <c r="E10" s="22">
        <v>0</v>
      </c>
      <c r="F10" s="22">
        <v>6</v>
      </c>
      <c r="G10" s="22">
        <v>2</v>
      </c>
      <c r="H10" s="24"/>
      <c r="I10" s="24"/>
      <c r="J10" s="31"/>
      <c r="K10" s="22"/>
      <c r="L10" s="22"/>
      <c r="M10" s="22"/>
      <c r="N10" s="24"/>
      <c r="O10" s="24"/>
      <c r="P10" s="31"/>
      <c r="Q10" s="31"/>
      <c r="R10" s="22"/>
      <c r="S10" s="22"/>
      <c r="T10" s="22"/>
      <c r="U10" s="24">
        <v>9</v>
      </c>
      <c r="V10" s="24">
        <v>9</v>
      </c>
      <c r="W10" s="31">
        <v>1</v>
      </c>
      <c r="X10" s="31"/>
      <c r="Y10" s="22"/>
      <c r="Z10" s="22"/>
      <c r="AA10" s="22"/>
      <c r="AB10" s="7">
        <v>35</v>
      </c>
      <c r="AC10" s="7">
        <v>35</v>
      </c>
      <c r="AD10" s="45">
        <v>1</v>
      </c>
      <c r="AE10" s="8"/>
      <c r="AF10" s="8"/>
      <c r="AG10" s="8"/>
      <c r="AH10" s="24"/>
    </row>
    <row r="11" spans="1:34" ht="12.75">
      <c r="A11" s="24" t="s">
        <v>54</v>
      </c>
      <c r="B11" s="24">
        <v>9</v>
      </c>
      <c r="C11" s="24">
        <v>9</v>
      </c>
      <c r="D11" s="31">
        <f t="shared" si="0"/>
        <v>1</v>
      </c>
      <c r="E11" s="22">
        <v>0</v>
      </c>
      <c r="F11" s="22">
        <v>6</v>
      </c>
      <c r="G11" s="22">
        <v>2</v>
      </c>
      <c r="H11" s="24"/>
      <c r="I11" s="24"/>
      <c r="J11" s="31"/>
      <c r="K11" s="22"/>
      <c r="L11" s="22"/>
      <c r="M11" s="22"/>
      <c r="N11" s="24"/>
      <c r="O11" s="24"/>
      <c r="P11" s="31"/>
      <c r="Q11" s="31"/>
      <c r="R11" s="22"/>
      <c r="S11" s="22"/>
      <c r="T11" s="22"/>
      <c r="U11" s="24">
        <v>9</v>
      </c>
      <c r="V11" s="24">
        <v>9</v>
      </c>
      <c r="W11" s="31">
        <v>1</v>
      </c>
      <c r="X11" s="31"/>
      <c r="Y11" s="22"/>
      <c r="Z11" s="22"/>
      <c r="AA11" s="22"/>
      <c r="AB11" s="7">
        <v>35</v>
      </c>
      <c r="AC11" s="7">
        <v>35</v>
      </c>
      <c r="AD11" s="45">
        <v>1</v>
      </c>
      <c r="AE11" s="8"/>
      <c r="AF11" s="8"/>
      <c r="AG11" s="8"/>
      <c r="AH11" s="24"/>
    </row>
    <row r="12" spans="1:34" ht="12.75">
      <c r="A12" s="24" t="s">
        <v>55</v>
      </c>
      <c r="B12" s="24">
        <v>9</v>
      </c>
      <c r="C12" s="24">
        <v>9</v>
      </c>
      <c r="D12" s="31">
        <f t="shared" si="0"/>
        <v>1</v>
      </c>
      <c r="E12" s="22">
        <v>0</v>
      </c>
      <c r="F12" s="22">
        <v>6</v>
      </c>
      <c r="G12" s="22">
        <v>2</v>
      </c>
      <c r="H12" s="24"/>
      <c r="I12" s="24"/>
      <c r="J12" s="31"/>
      <c r="K12" s="22"/>
      <c r="L12" s="22"/>
      <c r="M12" s="22"/>
      <c r="N12" s="24"/>
      <c r="O12" s="24"/>
      <c r="P12" s="31"/>
      <c r="Q12" s="31"/>
      <c r="R12" s="22"/>
      <c r="S12" s="22"/>
      <c r="T12" s="22"/>
      <c r="U12" s="24">
        <v>9</v>
      </c>
      <c r="V12" s="24">
        <v>9</v>
      </c>
      <c r="W12" s="31">
        <v>1</v>
      </c>
      <c r="X12" s="31"/>
      <c r="Y12" s="22"/>
      <c r="Z12" s="22"/>
      <c r="AA12" s="22"/>
      <c r="AB12" s="7">
        <v>35</v>
      </c>
      <c r="AC12" s="7">
        <v>35</v>
      </c>
      <c r="AD12" s="45">
        <v>1</v>
      </c>
      <c r="AE12" s="8"/>
      <c r="AF12" s="8"/>
      <c r="AG12" s="8"/>
      <c r="AH12" s="24"/>
    </row>
    <row r="13" spans="1:34" ht="12.75">
      <c r="A13" s="24" t="s">
        <v>60</v>
      </c>
      <c r="B13" s="24">
        <v>9</v>
      </c>
      <c r="C13" s="24">
        <v>9</v>
      </c>
      <c r="D13" s="31">
        <f t="shared" si="0"/>
        <v>1</v>
      </c>
      <c r="E13" s="22">
        <v>0</v>
      </c>
      <c r="F13" s="22">
        <v>8</v>
      </c>
      <c r="G13" s="22">
        <v>2</v>
      </c>
      <c r="H13" s="24"/>
      <c r="I13" s="24"/>
      <c r="J13" s="31"/>
      <c r="K13" s="22"/>
      <c r="L13" s="22"/>
      <c r="M13" s="22"/>
      <c r="N13" s="24"/>
      <c r="O13" s="24"/>
      <c r="P13" s="31"/>
      <c r="Q13" s="31"/>
      <c r="R13" s="22"/>
      <c r="S13" s="22"/>
      <c r="T13" s="22"/>
      <c r="U13" s="24">
        <v>9</v>
      </c>
      <c r="V13" s="24">
        <v>9</v>
      </c>
      <c r="W13" s="31">
        <v>1</v>
      </c>
      <c r="X13" s="31"/>
      <c r="Y13" s="22"/>
      <c r="Z13" s="22"/>
      <c r="AA13" s="22"/>
      <c r="AB13" s="7">
        <v>35</v>
      </c>
      <c r="AC13" s="7">
        <v>35</v>
      </c>
      <c r="AD13" s="45">
        <v>1</v>
      </c>
      <c r="AE13" s="8"/>
      <c r="AF13" s="8"/>
      <c r="AG13" s="8"/>
      <c r="AH13" s="24"/>
    </row>
    <row r="14" spans="1:34" ht="12.75">
      <c r="A14" s="24" t="s">
        <v>61</v>
      </c>
      <c r="B14" s="24">
        <v>9</v>
      </c>
      <c r="C14" s="24">
        <v>9</v>
      </c>
      <c r="D14" s="31">
        <f t="shared" si="0"/>
        <v>1</v>
      </c>
      <c r="E14" s="22">
        <v>0</v>
      </c>
      <c r="F14" s="22">
        <v>0</v>
      </c>
      <c r="G14" s="22">
        <v>2</v>
      </c>
      <c r="H14" s="24"/>
      <c r="I14" s="24"/>
      <c r="J14" s="31"/>
      <c r="K14" s="22"/>
      <c r="L14" s="22"/>
      <c r="M14" s="22"/>
      <c r="N14" s="24"/>
      <c r="O14" s="24"/>
      <c r="P14" s="31"/>
      <c r="Q14" s="31"/>
      <c r="R14" s="22"/>
      <c r="S14" s="22"/>
      <c r="T14" s="22"/>
      <c r="U14" s="24">
        <v>9</v>
      </c>
      <c r="V14" s="24">
        <v>9</v>
      </c>
      <c r="W14" s="31">
        <v>1</v>
      </c>
      <c r="X14" s="31"/>
      <c r="Y14" s="22"/>
      <c r="Z14" s="22"/>
      <c r="AA14" s="22"/>
      <c r="AB14" s="7">
        <v>35</v>
      </c>
      <c r="AC14" s="7">
        <v>35</v>
      </c>
      <c r="AD14" s="45">
        <v>1</v>
      </c>
      <c r="AE14" s="8"/>
      <c r="AF14" s="8"/>
      <c r="AG14" s="8"/>
      <c r="AH14" s="24"/>
    </row>
    <row r="15" spans="1:34" ht="12.75">
      <c r="A15" s="24" t="s">
        <v>62</v>
      </c>
      <c r="B15" s="24">
        <v>9</v>
      </c>
      <c r="C15" s="24">
        <v>9</v>
      </c>
      <c r="D15" s="31">
        <f t="shared" si="0"/>
        <v>1</v>
      </c>
      <c r="E15" s="22">
        <v>0</v>
      </c>
      <c r="F15" s="22">
        <v>0</v>
      </c>
      <c r="G15" s="22">
        <v>2</v>
      </c>
      <c r="H15" s="24"/>
      <c r="I15" s="24"/>
      <c r="J15" s="31"/>
      <c r="K15" s="22"/>
      <c r="L15" s="22"/>
      <c r="M15" s="22"/>
      <c r="N15" s="24"/>
      <c r="O15" s="24"/>
      <c r="P15" s="31"/>
      <c r="Q15" s="31"/>
      <c r="R15" s="22"/>
      <c r="S15" s="22"/>
      <c r="T15" s="22"/>
      <c r="U15" s="24">
        <v>9</v>
      </c>
      <c r="V15" s="24">
        <v>9</v>
      </c>
      <c r="W15" s="31">
        <v>1</v>
      </c>
      <c r="X15" s="31"/>
      <c r="Y15" s="22"/>
      <c r="Z15" s="22"/>
      <c r="AA15" s="22"/>
      <c r="AB15" s="7">
        <v>35</v>
      </c>
      <c r="AC15" s="7">
        <v>35</v>
      </c>
      <c r="AD15" s="45">
        <v>1</v>
      </c>
      <c r="AE15" s="8"/>
      <c r="AF15" s="8"/>
      <c r="AG15" s="8"/>
      <c r="AH15" s="24"/>
    </row>
    <row r="16" spans="1:34" ht="12.75">
      <c r="A16" s="24" t="s">
        <v>63</v>
      </c>
      <c r="B16" s="24">
        <v>18</v>
      </c>
      <c r="C16" s="24">
        <v>18</v>
      </c>
      <c r="D16" s="31">
        <f t="shared" si="0"/>
        <v>1</v>
      </c>
      <c r="E16" s="22">
        <v>0</v>
      </c>
      <c r="F16" s="22">
        <v>1</v>
      </c>
      <c r="G16" s="22">
        <v>2</v>
      </c>
      <c r="H16" s="24"/>
      <c r="I16" s="24"/>
      <c r="J16" s="31"/>
      <c r="K16" s="22"/>
      <c r="L16" s="22"/>
      <c r="M16" s="22"/>
      <c r="N16" s="24"/>
      <c r="O16" s="24"/>
      <c r="P16" s="31"/>
      <c r="Q16" s="31"/>
      <c r="R16" s="22"/>
      <c r="S16" s="22"/>
      <c r="T16" s="22"/>
      <c r="U16" s="24">
        <v>18</v>
      </c>
      <c r="V16" s="24">
        <v>18</v>
      </c>
      <c r="W16" s="31">
        <v>1</v>
      </c>
      <c r="X16" s="31"/>
      <c r="Y16" s="22"/>
      <c r="Z16" s="22"/>
      <c r="AA16" s="22"/>
      <c r="AB16" s="7">
        <v>70</v>
      </c>
      <c r="AC16" s="7">
        <v>70</v>
      </c>
      <c r="AD16" s="45">
        <v>1</v>
      </c>
      <c r="AE16" s="8"/>
      <c r="AF16" s="8"/>
      <c r="AG16" s="8"/>
      <c r="AH16" s="24"/>
    </row>
    <row r="17" spans="1:34" ht="12.75">
      <c r="A17" s="24" t="s">
        <v>64</v>
      </c>
      <c r="B17" s="24">
        <v>18</v>
      </c>
      <c r="C17" s="24">
        <v>18</v>
      </c>
      <c r="D17" s="31">
        <f t="shared" si="0"/>
        <v>1</v>
      </c>
      <c r="E17" s="22">
        <v>0</v>
      </c>
      <c r="F17" s="22">
        <v>1</v>
      </c>
      <c r="G17" s="22">
        <v>2</v>
      </c>
      <c r="H17" s="24"/>
      <c r="I17" s="24"/>
      <c r="J17" s="31"/>
      <c r="K17" s="22"/>
      <c r="L17" s="22"/>
      <c r="M17" s="22"/>
      <c r="N17" s="24"/>
      <c r="O17" s="24"/>
      <c r="P17" s="31"/>
      <c r="Q17" s="31"/>
      <c r="R17" s="22"/>
      <c r="S17" s="22"/>
      <c r="T17" s="22"/>
      <c r="U17" s="24">
        <v>18</v>
      </c>
      <c r="V17" s="24">
        <v>18</v>
      </c>
      <c r="W17" s="31">
        <v>1</v>
      </c>
      <c r="X17" s="31"/>
      <c r="Y17" s="22"/>
      <c r="Z17" s="22"/>
      <c r="AA17" s="22"/>
      <c r="AB17" s="7">
        <v>70</v>
      </c>
      <c r="AC17" s="7">
        <v>70</v>
      </c>
      <c r="AD17" s="45">
        <v>1</v>
      </c>
      <c r="AE17" s="8"/>
      <c r="AF17" s="8"/>
      <c r="AG17" s="8"/>
      <c r="AH17" s="24"/>
    </row>
    <row r="18" spans="1:34" ht="12.75">
      <c r="A18" s="24" t="s">
        <v>86</v>
      </c>
      <c r="B18" s="24">
        <v>36</v>
      </c>
      <c r="C18" s="24">
        <v>36</v>
      </c>
      <c r="D18" s="31">
        <f t="shared" si="0"/>
        <v>1</v>
      </c>
      <c r="E18" s="22">
        <v>0</v>
      </c>
      <c r="F18" s="22">
        <v>4</v>
      </c>
      <c r="G18" s="22">
        <v>2</v>
      </c>
      <c r="H18" s="24"/>
      <c r="I18" s="24"/>
      <c r="J18" s="31"/>
      <c r="K18" s="22"/>
      <c r="L18" s="22"/>
      <c r="M18" s="22"/>
      <c r="N18" s="24"/>
      <c r="O18" s="24"/>
      <c r="P18" s="31"/>
      <c r="Q18" s="31"/>
      <c r="R18" s="22"/>
      <c r="S18" s="22"/>
      <c r="T18" s="22"/>
      <c r="U18" s="24">
        <v>36</v>
      </c>
      <c r="V18" s="24">
        <v>36</v>
      </c>
      <c r="W18" s="31">
        <v>1</v>
      </c>
      <c r="X18" s="31"/>
      <c r="Y18" s="22"/>
      <c r="Z18" s="22"/>
      <c r="AA18" s="22"/>
      <c r="AB18" s="7">
        <v>140</v>
      </c>
      <c r="AC18" s="7">
        <v>140</v>
      </c>
      <c r="AD18" s="45">
        <v>1</v>
      </c>
      <c r="AE18" s="8"/>
      <c r="AF18" s="8"/>
      <c r="AG18" s="8"/>
      <c r="AH18" s="24"/>
    </row>
    <row r="19" spans="1:34" ht="12.75">
      <c r="A19" s="24" t="s">
        <v>67</v>
      </c>
      <c r="B19" s="24">
        <v>36</v>
      </c>
      <c r="C19" s="24">
        <v>36</v>
      </c>
      <c r="D19" s="31">
        <f t="shared" si="0"/>
        <v>1</v>
      </c>
      <c r="E19" s="22">
        <v>0</v>
      </c>
      <c r="F19" s="22">
        <v>6</v>
      </c>
      <c r="G19" s="22">
        <v>2</v>
      </c>
      <c r="H19" s="24"/>
      <c r="I19" s="24"/>
      <c r="J19" s="31"/>
      <c r="K19" s="22"/>
      <c r="L19" s="22"/>
      <c r="M19" s="22"/>
      <c r="N19" s="24"/>
      <c r="O19" s="24"/>
      <c r="P19" s="31"/>
      <c r="Q19" s="31"/>
      <c r="R19" s="22"/>
      <c r="S19" s="22"/>
      <c r="T19" s="22"/>
      <c r="U19" s="24">
        <v>36</v>
      </c>
      <c r="V19" s="24">
        <v>36</v>
      </c>
      <c r="W19" s="31">
        <v>1</v>
      </c>
      <c r="X19" s="31"/>
      <c r="Y19" s="22"/>
      <c r="Z19" s="22"/>
      <c r="AA19" s="22"/>
      <c r="AB19" s="7">
        <v>140</v>
      </c>
      <c r="AC19" s="7">
        <v>140</v>
      </c>
      <c r="AD19" s="45">
        <v>1</v>
      </c>
      <c r="AE19" s="8"/>
      <c r="AF19" s="8"/>
      <c r="AG19" s="8"/>
      <c r="AH19" s="24"/>
    </row>
    <row r="20" spans="1:34" ht="12.75">
      <c r="A20" s="24" t="s">
        <v>68</v>
      </c>
      <c r="B20" s="24">
        <v>9</v>
      </c>
      <c r="C20" s="24">
        <v>9</v>
      </c>
      <c r="D20" s="31">
        <f t="shared" si="0"/>
        <v>1</v>
      </c>
      <c r="E20" s="22">
        <v>0</v>
      </c>
      <c r="F20" s="22">
        <v>8</v>
      </c>
      <c r="G20" s="22">
        <v>1</v>
      </c>
      <c r="H20" s="24"/>
      <c r="I20" s="24"/>
      <c r="J20" s="31"/>
      <c r="K20" s="22"/>
      <c r="L20" s="22"/>
      <c r="M20" s="22"/>
      <c r="N20" s="24"/>
      <c r="O20" s="24"/>
      <c r="P20" s="31"/>
      <c r="Q20" s="31"/>
      <c r="R20" s="22"/>
      <c r="S20" s="22"/>
      <c r="T20" s="22"/>
      <c r="U20" s="24">
        <v>9</v>
      </c>
      <c r="V20" s="24">
        <v>9</v>
      </c>
      <c r="W20" s="31">
        <v>1</v>
      </c>
      <c r="X20" s="31"/>
      <c r="Y20" s="22"/>
      <c r="Z20" s="22"/>
      <c r="AA20" s="22"/>
      <c r="AB20" s="7">
        <v>35</v>
      </c>
      <c r="AC20" s="7">
        <v>35</v>
      </c>
      <c r="AD20" s="45">
        <v>1</v>
      </c>
      <c r="AE20" s="8"/>
      <c r="AF20" s="8"/>
      <c r="AG20" s="8"/>
      <c r="AH20" s="24"/>
    </row>
    <row r="22" spans="1:34" ht="12.75">
      <c r="A22" s="9" t="s">
        <v>4</v>
      </c>
      <c r="B22" s="8">
        <f>SUM(B7:B20)</f>
        <v>198</v>
      </c>
      <c r="C22" s="8">
        <f>SUM(C7:C17)</f>
        <v>117</v>
      </c>
      <c r="D22" s="33">
        <f>AVERAGE(D7:D17)</f>
        <v>1</v>
      </c>
      <c r="E22" s="8">
        <f>SUM(E7:E17)</f>
        <v>0</v>
      </c>
      <c r="F22" s="8">
        <f>SUM(F7:F20)</f>
        <v>58</v>
      </c>
      <c r="G22" s="8">
        <f>SUM(G7:G20)</f>
        <v>24</v>
      </c>
      <c r="H22" s="8">
        <f>SUM(H7:H17)</f>
        <v>0</v>
      </c>
      <c r="I22" s="8">
        <f>SUM(I7:I17)</f>
        <v>0</v>
      </c>
      <c r="J22" s="33" t="e">
        <f>AVERAGE(J7:J17)</f>
        <v>#DIV/0!</v>
      </c>
      <c r="K22" s="8">
        <f>SUM(K7:K17)</f>
        <v>0</v>
      </c>
      <c r="L22" s="8">
        <f>SUM(L7:L17)</f>
        <v>0</v>
      </c>
      <c r="M22" s="8">
        <f>SUM(M7:M17)</f>
        <v>0</v>
      </c>
      <c r="N22" s="8">
        <f>SUM(N7:N15)</f>
        <v>0</v>
      </c>
      <c r="O22" s="8">
        <f>SUM(O7:O17)</f>
        <v>0</v>
      </c>
      <c r="P22" s="33" t="e">
        <f>AVERAGE(P7:P17)</f>
        <v>#DIV/0!</v>
      </c>
      <c r="Q22" s="33" t="e">
        <f>AVERAGE(Q7:Q17)</f>
        <v>#DIV/0!</v>
      </c>
      <c r="R22" s="8">
        <f>SUM(R7:R15)</f>
        <v>0</v>
      </c>
      <c r="S22" s="8">
        <f>SUM(S7:S15)</f>
        <v>0</v>
      </c>
      <c r="T22" s="8">
        <f>SUM(T7:T15)</f>
        <v>0</v>
      </c>
      <c r="U22" s="8">
        <f>SUM(U7:U15)</f>
        <v>81</v>
      </c>
      <c r="V22" s="8">
        <f>SUM(V7:V15)</f>
        <v>81</v>
      </c>
      <c r="W22" s="8">
        <f>AVERAGE(W7:W15)</f>
        <v>1</v>
      </c>
      <c r="X22" s="33" t="e">
        <f>AVERAGE(X7:X17)</f>
        <v>#DIV/0!</v>
      </c>
      <c r="Y22" s="8">
        <f>SUM(Y7:Y15)</f>
        <v>0</v>
      </c>
      <c r="Z22" s="8">
        <f>SUM(Z7:Z15)</f>
        <v>0</v>
      </c>
      <c r="AA22" s="8">
        <f>SUM(AA7:AA15)</f>
        <v>0</v>
      </c>
      <c r="AB22" s="8">
        <f>SUM(AB7:AB17)</f>
        <v>455</v>
      </c>
      <c r="AC22" s="8">
        <f>SUM(AC7:AC17)</f>
        <v>455</v>
      </c>
      <c r="AD22" s="28">
        <f>AVERAGE(AD7:AD17)</f>
        <v>1</v>
      </c>
      <c r="AE22" s="8">
        <f>SUM(AE7:AE17)</f>
        <v>0</v>
      </c>
      <c r="AF22" s="8">
        <f>SUM(AF7:AF17)</f>
        <v>0</v>
      </c>
      <c r="AG22" s="8">
        <f>SUM(AG7:AG17)</f>
        <v>0</v>
      </c>
      <c r="AH22" s="9" t="s">
        <v>4</v>
      </c>
    </row>
    <row r="28" spans="1:15" ht="12.75">
      <c r="A28" s="133" t="s">
        <v>43</v>
      </c>
      <c r="B28" s="132" t="s">
        <v>22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</row>
    <row r="29" spans="1:15" ht="12.75">
      <c r="A29" s="133"/>
      <c r="B29" s="126" t="s">
        <v>10</v>
      </c>
      <c r="C29" s="126"/>
      <c r="D29" s="126" t="s">
        <v>11</v>
      </c>
      <c r="E29" s="126"/>
      <c r="F29" s="122" t="s">
        <v>12</v>
      </c>
      <c r="G29" s="123"/>
      <c r="H29" s="122" t="s">
        <v>13</v>
      </c>
      <c r="I29" s="123"/>
      <c r="J29" s="126" t="s">
        <v>14</v>
      </c>
      <c r="K29" s="126"/>
      <c r="L29" s="122" t="s">
        <v>15</v>
      </c>
      <c r="M29" s="123"/>
      <c r="N29" s="122" t="s">
        <v>16</v>
      </c>
      <c r="O29" s="123"/>
    </row>
    <row r="30" spans="1:15" ht="26.25">
      <c r="A30" s="133"/>
      <c r="B30" s="10" t="s">
        <v>20</v>
      </c>
      <c r="C30" s="10" t="s">
        <v>21</v>
      </c>
      <c r="D30" s="10" t="s">
        <v>20</v>
      </c>
      <c r="E30" s="10" t="s">
        <v>21</v>
      </c>
      <c r="F30" s="124"/>
      <c r="G30" s="125"/>
      <c r="H30" s="124"/>
      <c r="I30" s="125"/>
      <c r="J30" s="10" t="s">
        <v>20</v>
      </c>
      <c r="K30" s="10" t="s">
        <v>21</v>
      </c>
      <c r="L30" s="124"/>
      <c r="M30" s="125"/>
      <c r="N30" s="124"/>
      <c r="O30" s="125"/>
    </row>
    <row r="31" spans="1:15" ht="12.75">
      <c r="A31" s="24" t="s">
        <v>105</v>
      </c>
      <c r="B31" s="22"/>
      <c r="C31" s="22"/>
      <c r="D31" s="22"/>
      <c r="E31" s="22"/>
      <c r="F31" s="8" t="str">
        <f>IF(D31&gt;B31,"выше",IF(D31&lt;B31,"ниже","без изменений"))</f>
        <v>без изменений</v>
      </c>
      <c r="G31" s="8">
        <f>ABS(D31-B31)</f>
        <v>0</v>
      </c>
      <c r="H31" s="8" t="str">
        <f>IF(E31&gt;C31,"выше",IF(E31&lt;C31,"ниже","без изменений"))</f>
        <v>без изменений</v>
      </c>
      <c r="I31" s="8">
        <f>ABS(E31-C31)</f>
        <v>0</v>
      </c>
      <c r="J31" s="22">
        <v>52</v>
      </c>
      <c r="K31" s="22">
        <v>33</v>
      </c>
      <c r="L31" s="8" t="str">
        <f>IF(J31&gt;D31,"выше",IF(J31&lt;D31,"ниже","без изменений"))</f>
        <v>выше</v>
      </c>
      <c r="M31" s="8">
        <f>ABS(J31-D31)</f>
        <v>52</v>
      </c>
      <c r="N31" s="8" t="str">
        <f>IF(K31&gt;E31,"выше",IF(K31&lt;E31,"ниже","без изменений"))</f>
        <v>выше</v>
      </c>
      <c r="O31" s="8">
        <f>ABS(K31-E31)</f>
        <v>33</v>
      </c>
    </row>
    <row r="32" spans="1:15" ht="12.75">
      <c r="A32" s="24" t="s">
        <v>106</v>
      </c>
      <c r="B32" s="22"/>
      <c r="C32" s="22"/>
      <c r="D32" s="22"/>
      <c r="E32" s="22"/>
      <c r="F32" s="8" t="str">
        <f aca="true" t="shared" si="1" ref="F32:F51">IF(D32&gt;B32,"выше",IF(D32&lt;B32,"ниже","без изменений"))</f>
        <v>без изменений</v>
      </c>
      <c r="G32" s="8">
        <f aca="true" t="shared" si="2" ref="G32:G46">ABS(D32-B32)</f>
        <v>0</v>
      </c>
      <c r="H32" s="8" t="str">
        <f aca="true" t="shared" si="3" ref="H32:H51">IF(E32&gt;C32,"выше",IF(E32&lt;C32,"ниже","без изменений"))</f>
        <v>без изменений</v>
      </c>
      <c r="I32" s="8">
        <f aca="true" t="shared" si="4" ref="I32:I46">ABS(E32-C32)</f>
        <v>0</v>
      </c>
      <c r="J32" s="22">
        <v>71</v>
      </c>
      <c r="K32" s="22">
        <v>43</v>
      </c>
      <c r="L32" s="8" t="str">
        <f aca="true" t="shared" si="5" ref="L32:L51">IF(J32&gt;D32,"выше",IF(J32&lt;D32,"ниже","без изменений"))</f>
        <v>выше</v>
      </c>
      <c r="M32" s="8">
        <f aca="true" t="shared" si="6" ref="M32:M46">ABS(J32-D32)</f>
        <v>71</v>
      </c>
      <c r="N32" s="8" t="str">
        <f aca="true" t="shared" si="7" ref="N32:N51">IF(K32&gt;E32,"выше",IF(K32&lt;E32,"ниже","без изменений"))</f>
        <v>выше</v>
      </c>
      <c r="O32" s="8">
        <f aca="true" t="shared" si="8" ref="O32:O46">ABS(K32-E32)</f>
        <v>43</v>
      </c>
    </row>
    <row r="33" spans="1:15" ht="12.75">
      <c r="A33" s="24" t="s">
        <v>107</v>
      </c>
      <c r="B33" s="22"/>
      <c r="C33" s="22"/>
      <c r="D33" s="22"/>
      <c r="E33" s="22"/>
      <c r="F33" s="8" t="str">
        <f t="shared" si="1"/>
        <v>без изменений</v>
      </c>
      <c r="G33" s="8">
        <f t="shared" si="2"/>
        <v>0</v>
      </c>
      <c r="H33" s="8" t="str">
        <f t="shared" si="3"/>
        <v>без изменений</v>
      </c>
      <c r="I33" s="8">
        <f t="shared" si="4"/>
        <v>0</v>
      </c>
      <c r="J33" s="22">
        <v>60</v>
      </c>
      <c r="K33" s="22">
        <v>28</v>
      </c>
      <c r="L33" s="8" t="str">
        <f t="shared" si="5"/>
        <v>выше</v>
      </c>
      <c r="M33" s="8">
        <f t="shared" si="6"/>
        <v>60</v>
      </c>
      <c r="N33" s="8" t="str">
        <f t="shared" si="7"/>
        <v>выше</v>
      </c>
      <c r="O33" s="8">
        <f t="shared" si="8"/>
        <v>28</v>
      </c>
    </row>
    <row r="34" spans="1:15" ht="12.75">
      <c r="A34" s="24" t="s">
        <v>53</v>
      </c>
      <c r="B34" s="22">
        <v>87</v>
      </c>
      <c r="C34" s="22">
        <v>83</v>
      </c>
      <c r="D34" s="22"/>
      <c r="E34" s="22"/>
      <c r="F34" s="8" t="str">
        <f t="shared" si="1"/>
        <v>ниже</v>
      </c>
      <c r="G34" s="8">
        <f t="shared" si="2"/>
        <v>87</v>
      </c>
      <c r="H34" s="8" t="str">
        <f t="shared" si="3"/>
        <v>ниже</v>
      </c>
      <c r="I34" s="8">
        <f t="shared" si="4"/>
        <v>83</v>
      </c>
      <c r="J34" s="22">
        <v>91</v>
      </c>
      <c r="K34" s="22">
        <v>43</v>
      </c>
      <c r="L34" s="8" t="str">
        <f t="shared" si="5"/>
        <v>выше</v>
      </c>
      <c r="M34" s="8">
        <f t="shared" si="6"/>
        <v>91</v>
      </c>
      <c r="N34" s="8" t="str">
        <f t="shared" si="7"/>
        <v>выше</v>
      </c>
      <c r="O34" s="8">
        <f t="shared" si="8"/>
        <v>43</v>
      </c>
    </row>
    <row r="35" spans="1:15" ht="12.75">
      <c r="A35" s="24" t="s">
        <v>54</v>
      </c>
      <c r="B35" s="22">
        <v>83</v>
      </c>
      <c r="C35" s="22">
        <v>72</v>
      </c>
      <c r="D35" s="22"/>
      <c r="E35" s="22"/>
      <c r="F35" s="8" t="str">
        <f t="shared" si="1"/>
        <v>ниже</v>
      </c>
      <c r="G35" s="8">
        <f t="shared" si="2"/>
        <v>83</v>
      </c>
      <c r="H35" s="8" t="str">
        <f t="shared" si="3"/>
        <v>ниже</v>
      </c>
      <c r="I35" s="8">
        <f t="shared" si="4"/>
        <v>72</v>
      </c>
      <c r="J35" s="22">
        <v>91</v>
      </c>
      <c r="K35" s="22">
        <v>18</v>
      </c>
      <c r="L35" s="8" t="str">
        <f t="shared" si="5"/>
        <v>выше</v>
      </c>
      <c r="M35" s="8">
        <f t="shared" si="6"/>
        <v>91</v>
      </c>
      <c r="N35" s="8" t="str">
        <f t="shared" si="7"/>
        <v>выше</v>
      </c>
      <c r="O35" s="8">
        <f t="shared" si="8"/>
        <v>18</v>
      </c>
    </row>
    <row r="36" spans="1:15" ht="12.75">
      <c r="A36" s="24" t="s">
        <v>55</v>
      </c>
      <c r="B36" s="22">
        <v>63</v>
      </c>
      <c r="C36" s="22">
        <v>19</v>
      </c>
      <c r="D36" s="22"/>
      <c r="E36" s="22"/>
      <c r="F36" s="8" t="str">
        <f t="shared" si="1"/>
        <v>ниже</v>
      </c>
      <c r="G36" s="8">
        <f t="shared" si="2"/>
        <v>63</v>
      </c>
      <c r="H36" s="8" t="str">
        <f t="shared" si="3"/>
        <v>ниже</v>
      </c>
      <c r="I36" s="8">
        <f t="shared" si="4"/>
        <v>19</v>
      </c>
      <c r="J36" s="22">
        <v>64</v>
      </c>
      <c r="K36" s="22">
        <v>9</v>
      </c>
      <c r="L36" s="8" t="str">
        <f t="shared" si="5"/>
        <v>выше</v>
      </c>
      <c r="M36" s="8">
        <f t="shared" si="6"/>
        <v>64</v>
      </c>
      <c r="N36" s="8" t="str">
        <f t="shared" si="7"/>
        <v>выше</v>
      </c>
      <c r="O36" s="8">
        <f t="shared" si="8"/>
        <v>9</v>
      </c>
    </row>
    <row r="37" spans="1:15" ht="12.75">
      <c r="A37" s="24" t="s">
        <v>57</v>
      </c>
      <c r="B37" s="22">
        <v>95</v>
      </c>
      <c r="C37" s="22">
        <v>70</v>
      </c>
      <c r="D37" s="22"/>
      <c r="E37" s="22"/>
      <c r="F37" s="8" t="str">
        <f t="shared" si="1"/>
        <v>ниже</v>
      </c>
      <c r="G37" s="8">
        <f t="shared" si="2"/>
        <v>95</v>
      </c>
      <c r="H37" s="8" t="str">
        <f t="shared" si="3"/>
        <v>ниже</v>
      </c>
      <c r="I37" s="8">
        <f t="shared" si="4"/>
        <v>70</v>
      </c>
      <c r="J37" s="22">
        <v>86</v>
      </c>
      <c r="K37" s="22">
        <v>68</v>
      </c>
      <c r="L37" s="8" t="str">
        <f t="shared" si="5"/>
        <v>выше</v>
      </c>
      <c r="M37" s="8">
        <f t="shared" si="6"/>
        <v>86</v>
      </c>
      <c r="N37" s="8" t="str">
        <f t="shared" si="7"/>
        <v>выше</v>
      </c>
      <c r="O37" s="8">
        <f t="shared" si="8"/>
        <v>68</v>
      </c>
    </row>
    <row r="38" spans="1:15" ht="12.75">
      <c r="A38" s="24" t="s">
        <v>58</v>
      </c>
      <c r="B38" s="22">
        <v>50</v>
      </c>
      <c r="C38" s="22">
        <v>11</v>
      </c>
      <c r="D38" s="22"/>
      <c r="E38" s="22"/>
      <c r="F38" s="8" t="str">
        <f t="shared" si="1"/>
        <v>ниже</v>
      </c>
      <c r="G38" s="8">
        <f t="shared" si="2"/>
        <v>50</v>
      </c>
      <c r="H38" s="8" t="str">
        <f t="shared" si="3"/>
        <v>ниже</v>
      </c>
      <c r="I38" s="8">
        <f t="shared" si="4"/>
        <v>11</v>
      </c>
      <c r="J38" s="22">
        <v>76</v>
      </c>
      <c r="K38" s="22">
        <v>33</v>
      </c>
      <c r="L38" s="8" t="str">
        <f t="shared" si="5"/>
        <v>выше</v>
      </c>
      <c r="M38" s="8">
        <f t="shared" si="6"/>
        <v>76</v>
      </c>
      <c r="N38" s="8" t="str">
        <f t="shared" si="7"/>
        <v>выше</v>
      </c>
      <c r="O38" s="8">
        <f t="shared" si="8"/>
        <v>33</v>
      </c>
    </row>
    <row r="39" spans="1:15" ht="12.75">
      <c r="A39" s="24" t="s">
        <v>59</v>
      </c>
      <c r="B39" s="22">
        <v>82</v>
      </c>
      <c r="C39" s="22">
        <v>36</v>
      </c>
      <c r="D39" s="22"/>
      <c r="E39" s="22"/>
      <c r="F39" s="8" t="str">
        <f t="shared" si="1"/>
        <v>ниже</v>
      </c>
      <c r="G39" s="8">
        <f t="shared" si="2"/>
        <v>82</v>
      </c>
      <c r="H39" s="8" t="str">
        <f t="shared" si="3"/>
        <v>ниже</v>
      </c>
      <c r="I39" s="8">
        <f t="shared" si="4"/>
        <v>36</v>
      </c>
      <c r="J39" s="22">
        <v>76</v>
      </c>
      <c r="K39" s="22">
        <v>41</v>
      </c>
      <c r="L39" s="8" t="str">
        <f t="shared" si="5"/>
        <v>выше</v>
      </c>
      <c r="M39" s="8">
        <f t="shared" si="6"/>
        <v>76</v>
      </c>
      <c r="N39" s="8" t="str">
        <f t="shared" si="7"/>
        <v>выше</v>
      </c>
      <c r="O39" s="8">
        <f t="shared" si="8"/>
        <v>41</v>
      </c>
    </row>
    <row r="40" spans="1:15" ht="12.75">
      <c r="A40" s="24" t="s">
        <v>84</v>
      </c>
      <c r="B40" s="22">
        <v>29</v>
      </c>
      <c r="C40" s="22">
        <v>0</v>
      </c>
      <c r="D40" s="22"/>
      <c r="E40" s="22"/>
      <c r="F40" s="8" t="str">
        <f t="shared" si="1"/>
        <v>ниже</v>
      </c>
      <c r="G40" s="8">
        <f t="shared" si="2"/>
        <v>29</v>
      </c>
      <c r="H40" s="8" t="str">
        <f t="shared" si="3"/>
        <v>без изменений</v>
      </c>
      <c r="I40" s="8">
        <f t="shared" si="4"/>
        <v>0</v>
      </c>
      <c r="J40" s="22">
        <v>56</v>
      </c>
      <c r="K40" s="22">
        <v>22</v>
      </c>
      <c r="L40" s="8" t="str">
        <f t="shared" si="5"/>
        <v>выше</v>
      </c>
      <c r="M40" s="8">
        <f t="shared" si="6"/>
        <v>56</v>
      </c>
      <c r="N40" s="8" t="str">
        <f t="shared" si="7"/>
        <v>выше</v>
      </c>
      <c r="O40" s="8">
        <f t="shared" si="8"/>
        <v>22</v>
      </c>
    </row>
    <row r="41" spans="1:15" ht="12.75">
      <c r="A41" s="24" t="s">
        <v>60</v>
      </c>
      <c r="B41" s="22">
        <v>75</v>
      </c>
      <c r="C41" s="22">
        <v>58</v>
      </c>
      <c r="D41" s="22"/>
      <c r="E41" s="22"/>
      <c r="F41" s="8" t="str">
        <f t="shared" si="1"/>
        <v>ниже</v>
      </c>
      <c r="G41" s="8">
        <f t="shared" si="2"/>
        <v>75</v>
      </c>
      <c r="H41" s="8" t="str">
        <f t="shared" si="3"/>
        <v>ниже</v>
      </c>
      <c r="I41" s="8">
        <f t="shared" si="4"/>
        <v>58</v>
      </c>
      <c r="J41" s="22">
        <v>93</v>
      </c>
      <c r="K41" s="22">
        <v>43</v>
      </c>
      <c r="L41" s="8" t="str">
        <f t="shared" si="5"/>
        <v>выше</v>
      </c>
      <c r="M41" s="8">
        <f t="shared" si="6"/>
        <v>93</v>
      </c>
      <c r="N41" s="8" t="str">
        <f t="shared" si="7"/>
        <v>выше</v>
      </c>
      <c r="O41" s="8">
        <f t="shared" si="8"/>
        <v>43</v>
      </c>
    </row>
    <row r="42" spans="1:15" ht="12.75">
      <c r="A42" s="24" t="s">
        <v>61</v>
      </c>
      <c r="B42" s="22">
        <v>50</v>
      </c>
      <c r="C42" s="22">
        <v>8</v>
      </c>
      <c r="D42" s="22"/>
      <c r="E42" s="22"/>
      <c r="F42" s="8" t="str">
        <f t="shared" si="1"/>
        <v>ниже</v>
      </c>
      <c r="G42" s="8">
        <f t="shared" si="2"/>
        <v>50</v>
      </c>
      <c r="H42" s="8" t="str">
        <f t="shared" si="3"/>
        <v>ниже</v>
      </c>
      <c r="I42" s="8">
        <f t="shared" si="4"/>
        <v>8</v>
      </c>
      <c r="J42" s="22">
        <v>100</v>
      </c>
      <c r="K42" s="22">
        <v>33</v>
      </c>
      <c r="L42" s="8" t="str">
        <f t="shared" si="5"/>
        <v>выше</v>
      </c>
      <c r="M42" s="8">
        <f t="shared" si="6"/>
        <v>100</v>
      </c>
      <c r="N42" s="8" t="str">
        <f t="shared" si="7"/>
        <v>выше</v>
      </c>
      <c r="O42" s="8">
        <f t="shared" si="8"/>
        <v>33</v>
      </c>
    </row>
    <row r="43" spans="1:15" ht="12.75">
      <c r="A43" s="24" t="s">
        <v>63</v>
      </c>
      <c r="B43" s="22">
        <v>100</v>
      </c>
      <c r="C43" s="22">
        <v>44</v>
      </c>
      <c r="D43" s="22"/>
      <c r="E43" s="22"/>
      <c r="F43" s="8" t="str">
        <f t="shared" si="1"/>
        <v>ниже</v>
      </c>
      <c r="G43" s="8">
        <f t="shared" si="2"/>
        <v>100</v>
      </c>
      <c r="H43" s="8" t="str">
        <f t="shared" si="3"/>
        <v>ниже</v>
      </c>
      <c r="I43" s="8">
        <f t="shared" si="4"/>
        <v>44</v>
      </c>
      <c r="J43" s="22">
        <v>82</v>
      </c>
      <c r="K43" s="22">
        <v>64</v>
      </c>
      <c r="L43" s="8" t="str">
        <f t="shared" si="5"/>
        <v>выше</v>
      </c>
      <c r="M43" s="8">
        <f t="shared" si="6"/>
        <v>82</v>
      </c>
      <c r="N43" s="8" t="str">
        <f t="shared" si="7"/>
        <v>выше</v>
      </c>
      <c r="O43" s="8">
        <f t="shared" si="8"/>
        <v>64</v>
      </c>
    </row>
    <row r="44" spans="1:15" ht="12.75">
      <c r="A44" s="24" t="s">
        <v>64</v>
      </c>
      <c r="B44" s="22">
        <v>91</v>
      </c>
      <c r="C44" s="22">
        <v>64</v>
      </c>
      <c r="D44" s="22"/>
      <c r="E44" s="22"/>
      <c r="F44" s="8" t="str">
        <f t="shared" si="1"/>
        <v>ниже</v>
      </c>
      <c r="G44" s="8">
        <f t="shared" si="2"/>
        <v>91</v>
      </c>
      <c r="H44" s="8" t="str">
        <f t="shared" si="3"/>
        <v>ниже</v>
      </c>
      <c r="I44" s="8">
        <f t="shared" si="4"/>
        <v>64</v>
      </c>
      <c r="J44" s="22">
        <v>85</v>
      </c>
      <c r="K44" s="22">
        <v>69</v>
      </c>
      <c r="L44" s="8" t="str">
        <f t="shared" si="5"/>
        <v>выше</v>
      </c>
      <c r="M44" s="8">
        <f t="shared" si="6"/>
        <v>85</v>
      </c>
      <c r="N44" s="8" t="str">
        <f t="shared" si="7"/>
        <v>выше</v>
      </c>
      <c r="O44" s="8">
        <f t="shared" si="8"/>
        <v>69</v>
      </c>
    </row>
    <row r="45" spans="1:15" ht="12.75">
      <c r="A45" s="24" t="s">
        <v>65</v>
      </c>
      <c r="B45" s="22">
        <v>0</v>
      </c>
      <c r="C45" s="22">
        <v>0</v>
      </c>
      <c r="D45" s="22"/>
      <c r="E45" s="22"/>
      <c r="F45" s="8" t="str">
        <f t="shared" si="1"/>
        <v>без изменений</v>
      </c>
      <c r="G45" s="8">
        <f t="shared" si="2"/>
        <v>0</v>
      </c>
      <c r="H45" s="8" t="str">
        <f t="shared" si="3"/>
        <v>без изменений</v>
      </c>
      <c r="I45" s="8">
        <f t="shared" si="4"/>
        <v>0</v>
      </c>
      <c r="J45" s="22">
        <v>73</v>
      </c>
      <c r="K45" s="22">
        <v>36</v>
      </c>
      <c r="L45" s="8" t="str">
        <f t="shared" si="5"/>
        <v>выше</v>
      </c>
      <c r="M45" s="8">
        <f t="shared" si="6"/>
        <v>73</v>
      </c>
      <c r="N45" s="8" t="str">
        <f t="shared" si="7"/>
        <v>выше</v>
      </c>
      <c r="O45" s="8">
        <f t="shared" si="8"/>
        <v>36</v>
      </c>
    </row>
    <row r="46" spans="1:15" ht="12.75">
      <c r="A46" s="24" t="s">
        <v>122</v>
      </c>
      <c r="B46" s="22">
        <v>45</v>
      </c>
      <c r="C46" s="22">
        <v>0</v>
      </c>
      <c r="D46" s="22"/>
      <c r="E46" s="22"/>
      <c r="F46" s="8" t="str">
        <f t="shared" si="1"/>
        <v>ниже</v>
      </c>
      <c r="G46" s="8">
        <f t="shared" si="2"/>
        <v>45</v>
      </c>
      <c r="H46" s="8" t="str">
        <f t="shared" si="3"/>
        <v>без изменений</v>
      </c>
      <c r="I46" s="8">
        <f t="shared" si="4"/>
        <v>0</v>
      </c>
      <c r="J46" s="22">
        <v>67</v>
      </c>
      <c r="K46" s="22">
        <v>42</v>
      </c>
      <c r="L46" s="8" t="str">
        <f t="shared" si="5"/>
        <v>выше</v>
      </c>
      <c r="M46" s="8">
        <f t="shared" si="6"/>
        <v>67</v>
      </c>
      <c r="N46" s="8" t="str">
        <f t="shared" si="7"/>
        <v>выше</v>
      </c>
      <c r="O46" s="8">
        <f t="shared" si="8"/>
        <v>42</v>
      </c>
    </row>
    <row r="47" spans="1:15" ht="12.75">
      <c r="A47" s="24" t="s">
        <v>85</v>
      </c>
      <c r="B47" s="22">
        <v>93</v>
      </c>
      <c r="C47" s="22">
        <v>87</v>
      </c>
      <c r="D47" s="22"/>
      <c r="E47" s="22"/>
      <c r="F47" s="8" t="str">
        <f>IF(D47&gt;B47,"выше",IF(D47&lt;B47,"ниже","без изменений"))</f>
        <v>ниже</v>
      </c>
      <c r="G47" s="8">
        <f>ABS(D47-B47)</f>
        <v>93</v>
      </c>
      <c r="H47" s="8" t="str">
        <f>IF(E47&gt;C47,"выше",IF(E47&lt;C47,"ниже","без изменений"))</f>
        <v>ниже</v>
      </c>
      <c r="I47" s="8">
        <f>ABS(E47-C47)</f>
        <v>87</v>
      </c>
      <c r="J47" s="22">
        <v>43</v>
      </c>
      <c r="K47" s="22">
        <v>14</v>
      </c>
      <c r="L47" s="8" t="str">
        <f>IF(J47&gt;D47,"выше",IF(J47&lt;D47,"ниже","без изменений"))</f>
        <v>выше</v>
      </c>
      <c r="M47" s="8">
        <f>ABS(J47-D47)</f>
        <v>43</v>
      </c>
      <c r="N47" s="8" t="str">
        <f>IF(K47&gt;E47,"выше",IF(K47&lt;E47,"ниже","без изменений"))</f>
        <v>выше</v>
      </c>
      <c r="O47" s="8">
        <f>ABS(K47-E47)</f>
        <v>14</v>
      </c>
    </row>
    <row r="48" spans="1:15" ht="12.75">
      <c r="A48" s="24" t="s">
        <v>66</v>
      </c>
      <c r="B48" s="22">
        <v>100</v>
      </c>
      <c r="C48" s="22">
        <v>56</v>
      </c>
      <c r="D48" s="22"/>
      <c r="E48" s="22"/>
      <c r="F48" s="8" t="str">
        <f>IF(D48&gt;B48,"выше",IF(D48&lt;B48,"ниже","без изменений"))</f>
        <v>ниже</v>
      </c>
      <c r="G48" s="8">
        <f>ABS(D48-B48)</f>
        <v>100</v>
      </c>
      <c r="H48" s="8" t="str">
        <f>IF(E48&gt;C48,"выше",IF(E48&lt;C48,"ниже","без изменений"))</f>
        <v>ниже</v>
      </c>
      <c r="I48" s="8">
        <f>ABS(E48-C48)</f>
        <v>56</v>
      </c>
      <c r="J48" s="22">
        <v>90</v>
      </c>
      <c r="K48" s="22">
        <v>70</v>
      </c>
      <c r="L48" s="8" t="str">
        <f>IF(J48&gt;D48,"выше",IF(J48&lt;D48,"ниже","без изменений"))</f>
        <v>выше</v>
      </c>
      <c r="M48" s="8">
        <f>ABS(J48-D48)</f>
        <v>90</v>
      </c>
      <c r="N48" s="8" t="str">
        <f>IF(K48&gt;E48,"выше",IF(K48&lt;E48,"ниже","без изменений"))</f>
        <v>выше</v>
      </c>
      <c r="O48" s="8">
        <f>ABS(K48-E48)</f>
        <v>70</v>
      </c>
    </row>
    <row r="49" spans="1:15" ht="12.75">
      <c r="A49" s="24" t="s">
        <v>67</v>
      </c>
      <c r="B49" s="22">
        <v>100</v>
      </c>
      <c r="C49" s="22">
        <v>57</v>
      </c>
      <c r="D49" s="22"/>
      <c r="E49" s="22"/>
      <c r="F49" s="8" t="str">
        <f>IF(D49&gt;B49,"выше",IF(D49&lt;B49,"ниже","без изменений"))</f>
        <v>ниже</v>
      </c>
      <c r="G49" s="8">
        <f>ABS(D49-B49)</f>
        <v>100</v>
      </c>
      <c r="H49" s="8" t="str">
        <f>IF(E49&gt;C49,"выше",IF(E49&lt;C49,"ниже","без изменений"))</f>
        <v>ниже</v>
      </c>
      <c r="I49" s="8">
        <f>ABS(E49-C49)</f>
        <v>57</v>
      </c>
      <c r="J49" s="22">
        <v>100</v>
      </c>
      <c r="K49" s="22">
        <v>71</v>
      </c>
      <c r="L49" s="8" t="str">
        <f>IF(J49&gt;D49,"выше",IF(J49&lt;D49,"ниже","без изменений"))</f>
        <v>выше</v>
      </c>
      <c r="M49" s="8">
        <f>ABS(J49-D49)</f>
        <v>100</v>
      </c>
      <c r="N49" s="8" t="str">
        <f>IF(K49&gt;E49,"выше",IF(K49&lt;E49,"ниже","без изменений"))</f>
        <v>выше</v>
      </c>
      <c r="O49" s="8">
        <f>ABS(K49-E49)</f>
        <v>71</v>
      </c>
    </row>
    <row r="51" spans="1:15" ht="12.75">
      <c r="A51" s="9" t="s">
        <v>4</v>
      </c>
      <c r="B51" s="103">
        <f>AVERAGE(B31:B49)</f>
        <v>71.4375</v>
      </c>
      <c r="C51" s="103">
        <f>AVERAGE(C31:C49)</f>
        <v>41.5625</v>
      </c>
      <c r="D51" s="8" t="e">
        <f>AVERAGE(D31:D46)</f>
        <v>#DIV/0!</v>
      </c>
      <c r="E51" s="8" t="e">
        <f>AVERAGE(E31:E46)</f>
        <v>#DIV/0!</v>
      </c>
      <c r="F51" s="8" t="e">
        <f t="shared" si="1"/>
        <v>#DIV/0!</v>
      </c>
      <c r="G51" s="8" t="e">
        <f>ABS(D51-B51)</f>
        <v>#DIV/0!</v>
      </c>
      <c r="H51" s="8" t="e">
        <f t="shared" si="3"/>
        <v>#DIV/0!</v>
      </c>
      <c r="I51" s="8" t="e">
        <f>ABS(E51-C51)</f>
        <v>#DIV/0!</v>
      </c>
      <c r="J51" s="8">
        <f>AVERAGE(J31:J49)</f>
        <v>76.63157894736842</v>
      </c>
      <c r="K51" s="8">
        <f>AVERAGE(K31:K49)</f>
        <v>41.05263157894737</v>
      </c>
      <c r="L51" s="8" t="e">
        <f t="shared" si="5"/>
        <v>#DIV/0!</v>
      </c>
      <c r="M51" s="8" t="e">
        <f>ABS(J51-D51)</f>
        <v>#DIV/0!</v>
      </c>
      <c r="N51" s="8" t="e">
        <f t="shared" si="7"/>
        <v>#DIV/0!</v>
      </c>
      <c r="O51" s="8" t="e">
        <f>ABS(K51-E51)</f>
        <v>#DIV/0!</v>
      </c>
    </row>
  </sheetData>
  <sheetProtection/>
  <mergeCells count="36">
    <mergeCell ref="A4:A6"/>
    <mergeCell ref="B4:G4"/>
    <mergeCell ref="H4:M4"/>
    <mergeCell ref="N4:T4"/>
    <mergeCell ref="U4:AA4"/>
    <mergeCell ref="AB4:AG4"/>
    <mergeCell ref="R5:R6"/>
    <mergeCell ref="S5:S6"/>
    <mergeCell ref="T5:T6"/>
    <mergeCell ref="U5:W5"/>
    <mergeCell ref="AH4:AH6"/>
    <mergeCell ref="B5:D5"/>
    <mergeCell ref="E5:E6"/>
    <mergeCell ref="F5:F6"/>
    <mergeCell ref="G5:G6"/>
    <mergeCell ref="H5:J5"/>
    <mergeCell ref="K5:K6"/>
    <mergeCell ref="L5:L6"/>
    <mergeCell ref="M5:M6"/>
    <mergeCell ref="N5:P5"/>
    <mergeCell ref="Y5:Y6"/>
    <mergeCell ref="Z5:Z6"/>
    <mergeCell ref="AA5:AA6"/>
    <mergeCell ref="AB5:AD5"/>
    <mergeCell ref="AE5:AE6"/>
    <mergeCell ref="AF5:AF6"/>
    <mergeCell ref="AG5:AG6"/>
    <mergeCell ref="A28:A30"/>
    <mergeCell ref="B28:O28"/>
    <mergeCell ref="B29:C29"/>
    <mergeCell ref="D29:E29"/>
    <mergeCell ref="F29:G30"/>
    <mergeCell ref="H29:I30"/>
    <mergeCell ref="J29:K29"/>
    <mergeCell ref="L29:M30"/>
    <mergeCell ref="N29:O30"/>
  </mergeCells>
  <conditionalFormatting sqref="H50">
    <cfRule type="cellIs" priority="1" dxfId="2" operator="equal" stopIfTrue="1">
      <formula>"повысилась or повысилась"</formula>
    </cfRule>
    <cfRule type="cellIs" priority="2" dxfId="1" operator="equal" stopIfTrue="1">
      <formula>"понизилась or понизилось"</formula>
    </cfRule>
    <cfRule type="cellIs" priority="3" dxfId="0" operator="equal" stopIfTrue="1">
      <formula>"без изменений"</formula>
    </cfRule>
  </conditionalFormatting>
  <conditionalFormatting sqref="N51 F51 H51 L51 H31:H49 F31:F49 N31:N49 L31:L49">
    <cfRule type="cellIs" priority="4" dxfId="2" operator="equal" stopIfTrue="1">
      <formula>"выше"</formula>
    </cfRule>
    <cfRule type="cellIs" priority="5" dxfId="1" operator="equal" stopIfTrue="1">
      <formula>"ниже"</formula>
    </cfRule>
    <cfRule type="cellIs" priority="6" dxfId="0" operator="equal" stopIfTrue="1">
      <formula>"без изменений"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0"/>
  <sheetViews>
    <sheetView zoomScalePageLayoutView="0" workbookViewId="0" topLeftCell="A3">
      <selection activeCell="Q27" sqref="Q27"/>
    </sheetView>
  </sheetViews>
  <sheetFormatPr defaultColWidth="9.00390625" defaultRowHeight="12.75"/>
  <sheetData>
    <row r="1" spans="1:2" ht="15.75">
      <c r="A1" s="4"/>
      <c r="B1" s="21" t="s">
        <v>51</v>
      </c>
    </row>
    <row r="2" spans="1:2" ht="12.75">
      <c r="A2" s="3" t="s">
        <v>49</v>
      </c>
      <c r="B2" s="20" t="s">
        <v>71</v>
      </c>
    </row>
    <row r="3" ht="15.75">
      <c r="C3" s="4" t="s">
        <v>139</v>
      </c>
    </row>
    <row r="4" spans="1:34" ht="12.75">
      <c r="A4" s="133" t="s">
        <v>43</v>
      </c>
      <c r="B4" s="134" t="s">
        <v>44</v>
      </c>
      <c r="C4" s="134"/>
      <c r="D4" s="134"/>
      <c r="E4" s="134"/>
      <c r="F4" s="134"/>
      <c r="G4" s="134"/>
      <c r="H4" s="134" t="s">
        <v>45</v>
      </c>
      <c r="I4" s="134"/>
      <c r="J4" s="134"/>
      <c r="K4" s="134"/>
      <c r="L4" s="134"/>
      <c r="M4" s="134"/>
      <c r="N4" s="134" t="s">
        <v>46</v>
      </c>
      <c r="O4" s="134"/>
      <c r="P4" s="134"/>
      <c r="Q4" s="134"/>
      <c r="R4" s="134"/>
      <c r="S4" s="134"/>
      <c r="T4" s="134"/>
      <c r="U4" s="134" t="s">
        <v>47</v>
      </c>
      <c r="V4" s="134"/>
      <c r="W4" s="134"/>
      <c r="X4" s="134"/>
      <c r="Y4" s="134"/>
      <c r="Z4" s="134"/>
      <c r="AA4" s="134"/>
      <c r="AB4" s="134" t="s">
        <v>48</v>
      </c>
      <c r="AC4" s="134"/>
      <c r="AD4" s="134"/>
      <c r="AE4" s="134"/>
      <c r="AF4" s="134"/>
      <c r="AG4" s="134"/>
      <c r="AH4" s="133"/>
    </row>
    <row r="5" spans="1:34" ht="12.75">
      <c r="A5" s="133"/>
      <c r="B5" s="127" t="s">
        <v>7</v>
      </c>
      <c r="C5" s="128"/>
      <c r="D5" s="129"/>
      <c r="E5" s="130" t="s">
        <v>23</v>
      </c>
      <c r="F5" s="130" t="s">
        <v>8</v>
      </c>
      <c r="G5" s="130" t="s">
        <v>9</v>
      </c>
      <c r="H5" s="127" t="s">
        <v>7</v>
      </c>
      <c r="I5" s="128"/>
      <c r="J5" s="129"/>
      <c r="K5" s="130" t="s">
        <v>23</v>
      </c>
      <c r="L5" s="130" t="s">
        <v>8</v>
      </c>
      <c r="M5" s="130" t="s">
        <v>9</v>
      </c>
      <c r="N5" s="135" t="s">
        <v>7</v>
      </c>
      <c r="O5" s="136"/>
      <c r="P5" s="136"/>
      <c r="Q5" s="36"/>
      <c r="R5" s="130" t="s">
        <v>23</v>
      </c>
      <c r="S5" s="130" t="s">
        <v>8</v>
      </c>
      <c r="T5" s="130" t="s">
        <v>9</v>
      </c>
      <c r="U5" s="127" t="s">
        <v>7</v>
      </c>
      <c r="V5" s="128"/>
      <c r="W5" s="128"/>
      <c r="X5" s="36"/>
      <c r="Y5" s="130" t="s">
        <v>23</v>
      </c>
      <c r="Z5" s="130" t="s">
        <v>8</v>
      </c>
      <c r="AA5" s="130" t="s">
        <v>9</v>
      </c>
      <c r="AB5" s="127" t="s">
        <v>7</v>
      </c>
      <c r="AC5" s="128"/>
      <c r="AD5" s="129"/>
      <c r="AE5" s="130" t="s">
        <v>23</v>
      </c>
      <c r="AF5" s="130" t="s">
        <v>8</v>
      </c>
      <c r="AG5" s="130" t="s">
        <v>9</v>
      </c>
      <c r="AH5" s="133"/>
    </row>
    <row r="6" spans="1:34" ht="72">
      <c r="A6" s="133"/>
      <c r="B6" s="6" t="s">
        <v>17</v>
      </c>
      <c r="C6" s="6" t="s">
        <v>18</v>
      </c>
      <c r="D6" s="6" t="s">
        <v>19</v>
      </c>
      <c r="E6" s="131"/>
      <c r="F6" s="131"/>
      <c r="G6" s="131"/>
      <c r="H6" s="6" t="s">
        <v>17</v>
      </c>
      <c r="I6" s="6" t="s">
        <v>18</v>
      </c>
      <c r="J6" s="6" t="s">
        <v>19</v>
      </c>
      <c r="K6" s="131"/>
      <c r="L6" s="131"/>
      <c r="M6" s="131"/>
      <c r="N6" s="43" t="s">
        <v>17</v>
      </c>
      <c r="O6" s="43" t="s">
        <v>18</v>
      </c>
      <c r="P6" s="43" t="s">
        <v>19</v>
      </c>
      <c r="Q6" s="44" t="s">
        <v>77</v>
      </c>
      <c r="R6" s="131"/>
      <c r="S6" s="131"/>
      <c r="T6" s="131"/>
      <c r="U6" s="43" t="s">
        <v>17</v>
      </c>
      <c r="V6" s="43" t="s">
        <v>18</v>
      </c>
      <c r="W6" s="43" t="s">
        <v>19</v>
      </c>
      <c r="X6" s="44" t="s">
        <v>77</v>
      </c>
      <c r="Y6" s="131"/>
      <c r="Z6" s="131"/>
      <c r="AA6" s="131"/>
      <c r="AB6" s="43" t="s">
        <v>17</v>
      </c>
      <c r="AC6" s="43" t="s">
        <v>18</v>
      </c>
      <c r="AD6" s="43" t="s">
        <v>19</v>
      </c>
      <c r="AE6" s="131"/>
      <c r="AF6" s="131"/>
      <c r="AG6" s="131"/>
      <c r="AH6" s="133"/>
    </row>
    <row r="7" spans="1:34" ht="12.75">
      <c r="A7" s="24" t="s">
        <v>105</v>
      </c>
      <c r="B7" s="24">
        <v>9</v>
      </c>
      <c r="C7" s="24">
        <v>9</v>
      </c>
      <c r="D7" s="31">
        <f>C7/B7</f>
        <v>1</v>
      </c>
      <c r="E7" s="22">
        <v>0</v>
      </c>
      <c r="F7" s="22">
        <v>4</v>
      </c>
      <c r="G7" s="22">
        <v>0</v>
      </c>
      <c r="H7" s="24">
        <v>7</v>
      </c>
      <c r="I7" s="24">
        <v>7</v>
      </c>
      <c r="J7" s="31">
        <v>1</v>
      </c>
      <c r="K7" s="22">
        <v>0</v>
      </c>
      <c r="L7" s="22">
        <v>6</v>
      </c>
      <c r="M7" s="22">
        <v>0</v>
      </c>
      <c r="N7" s="24">
        <v>10</v>
      </c>
      <c r="O7" s="24">
        <v>9</v>
      </c>
      <c r="P7" s="31">
        <f>O7/N7</f>
        <v>0.9</v>
      </c>
      <c r="Q7" s="31">
        <v>0.9</v>
      </c>
      <c r="R7" s="22">
        <v>0</v>
      </c>
      <c r="S7" s="22">
        <v>7</v>
      </c>
      <c r="T7" s="22">
        <v>2</v>
      </c>
      <c r="U7" s="24">
        <v>9</v>
      </c>
      <c r="V7" s="24">
        <v>10</v>
      </c>
      <c r="W7" s="31">
        <f>V7/U7</f>
        <v>1.1111111111111112</v>
      </c>
      <c r="X7" s="31">
        <v>1.11</v>
      </c>
      <c r="Y7" s="22">
        <v>0</v>
      </c>
      <c r="Z7" s="22">
        <v>3</v>
      </c>
      <c r="AA7" s="22">
        <v>1</v>
      </c>
      <c r="AB7" s="7">
        <v>35</v>
      </c>
      <c r="AC7" s="7">
        <v>35</v>
      </c>
      <c r="AD7" s="45">
        <v>1</v>
      </c>
      <c r="AE7" s="8">
        <v>0</v>
      </c>
      <c r="AF7" s="8">
        <f>F7+L7+S7+Z7</f>
        <v>20</v>
      </c>
      <c r="AG7" s="8">
        <f>G7+M7+T7+AA7</f>
        <v>3</v>
      </c>
      <c r="AH7" s="24"/>
    </row>
    <row r="8" spans="1:34" ht="12.75">
      <c r="A8" s="24" t="s">
        <v>106</v>
      </c>
      <c r="B8" s="24">
        <v>9</v>
      </c>
      <c r="C8" s="24">
        <v>9</v>
      </c>
      <c r="D8" s="31">
        <f aca="true" t="shared" si="0" ref="D8:D24">C8/B8</f>
        <v>1</v>
      </c>
      <c r="E8" s="22">
        <v>0</v>
      </c>
      <c r="F8" s="22">
        <v>4</v>
      </c>
      <c r="G8" s="22">
        <v>0</v>
      </c>
      <c r="H8" s="24">
        <v>7</v>
      </c>
      <c r="I8" s="24">
        <v>7</v>
      </c>
      <c r="J8" s="31">
        <v>1</v>
      </c>
      <c r="K8" s="22">
        <v>0</v>
      </c>
      <c r="L8" s="22">
        <v>6</v>
      </c>
      <c r="M8" s="22">
        <v>0</v>
      </c>
      <c r="N8" s="24">
        <v>10</v>
      </c>
      <c r="O8" s="24">
        <v>9</v>
      </c>
      <c r="P8" s="31">
        <f>O8/N8</f>
        <v>0.9</v>
      </c>
      <c r="Q8" s="31">
        <v>0.9</v>
      </c>
      <c r="R8" s="22">
        <v>0</v>
      </c>
      <c r="S8" s="22">
        <v>7</v>
      </c>
      <c r="T8" s="22">
        <v>2</v>
      </c>
      <c r="U8" s="24">
        <v>9</v>
      </c>
      <c r="V8" s="24">
        <v>10</v>
      </c>
      <c r="W8" s="31">
        <f aca="true" t="shared" si="1" ref="W8:W24">V8/U8</f>
        <v>1.1111111111111112</v>
      </c>
      <c r="X8" s="31">
        <v>1.11</v>
      </c>
      <c r="Y8" s="22">
        <v>0</v>
      </c>
      <c r="Z8" s="22">
        <v>3</v>
      </c>
      <c r="AA8" s="22">
        <v>1</v>
      </c>
      <c r="AB8" s="7">
        <v>35</v>
      </c>
      <c r="AC8" s="7">
        <v>35</v>
      </c>
      <c r="AD8" s="45">
        <v>1</v>
      </c>
      <c r="AE8" s="8">
        <v>0</v>
      </c>
      <c r="AF8" s="8">
        <f aca="true" t="shared" si="2" ref="AF8:AF24">F8+L8+S8+Z8</f>
        <v>20</v>
      </c>
      <c r="AG8" s="8">
        <f aca="true" t="shared" si="3" ref="AG8:AG24">G8+M8+T8+AA8</f>
        <v>3</v>
      </c>
      <c r="AH8" s="24"/>
    </row>
    <row r="9" spans="1:34" ht="12.75">
      <c r="A9" s="24" t="s">
        <v>107</v>
      </c>
      <c r="B9" s="24">
        <v>9</v>
      </c>
      <c r="C9" s="24">
        <v>9</v>
      </c>
      <c r="D9" s="31">
        <f t="shared" si="0"/>
        <v>1</v>
      </c>
      <c r="E9" s="22">
        <v>0</v>
      </c>
      <c r="F9" s="22">
        <v>4</v>
      </c>
      <c r="G9" s="22">
        <v>0</v>
      </c>
      <c r="H9" s="24">
        <v>7</v>
      </c>
      <c r="I9" s="24">
        <v>7</v>
      </c>
      <c r="J9" s="31">
        <v>1</v>
      </c>
      <c r="K9" s="22">
        <v>0</v>
      </c>
      <c r="L9" s="22">
        <v>6</v>
      </c>
      <c r="M9" s="22">
        <v>0</v>
      </c>
      <c r="N9" s="24">
        <v>10</v>
      </c>
      <c r="O9" s="24">
        <v>9</v>
      </c>
      <c r="P9" s="31">
        <f>O9/N9</f>
        <v>0.9</v>
      </c>
      <c r="Q9" s="31">
        <v>0.9</v>
      </c>
      <c r="R9" s="22">
        <v>0</v>
      </c>
      <c r="S9" s="22">
        <v>7</v>
      </c>
      <c r="T9" s="22">
        <v>2</v>
      </c>
      <c r="U9" s="24">
        <v>9</v>
      </c>
      <c r="V9" s="24">
        <v>10</v>
      </c>
      <c r="W9" s="31">
        <f t="shared" si="1"/>
        <v>1.1111111111111112</v>
      </c>
      <c r="X9" s="31">
        <v>1.11</v>
      </c>
      <c r="Y9" s="22">
        <v>0</v>
      </c>
      <c r="Z9" s="22">
        <v>3</v>
      </c>
      <c r="AA9" s="22">
        <v>1</v>
      </c>
      <c r="AB9" s="7">
        <v>35</v>
      </c>
      <c r="AC9" s="7">
        <v>35</v>
      </c>
      <c r="AD9" s="45">
        <v>1</v>
      </c>
      <c r="AE9" s="8">
        <v>0</v>
      </c>
      <c r="AF9" s="8">
        <f t="shared" si="2"/>
        <v>20</v>
      </c>
      <c r="AG9" s="8">
        <f t="shared" si="3"/>
        <v>3</v>
      </c>
      <c r="AH9" s="24"/>
    </row>
    <row r="10" spans="1:34" ht="12.75">
      <c r="A10" s="24" t="s">
        <v>53</v>
      </c>
      <c r="B10" s="24">
        <v>9</v>
      </c>
      <c r="C10" s="24">
        <v>9</v>
      </c>
      <c r="D10" s="31">
        <f t="shared" si="0"/>
        <v>1</v>
      </c>
      <c r="E10" s="22">
        <v>0</v>
      </c>
      <c r="F10" s="22">
        <v>6</v>
      </c>
      <c r="G10" s="22">
        <v>1</v>
      </c>
      <c r="H10" s="24">
        <v>7</v>
      </c>
      <c r="I10" s="24">
        <v>7</v>
      </c>
      <c r="J10" s="31">
        <v>1</v>
      </c>
      <c r="K10" s="22">
        <v>0</v>
      </c>
      <c r="L10" s="22">
        <v>7</v>
      </c>
      <c r="M10" s="22">
        <v>0</v>
      </c>
      <c r="N10" s="24">
        <v>10</v>
      </c>
      <c r="O10" s="24">
        <v>9</v>
      </c>
      <c r="P10" s="31">
        <f aca="true" t="shared" si="4" ref="P10:P19">O10/N10</f>
        <v>0.9</v>
      </c>
      <c r="Q10" s="31">
        <v>0.9</v>
      </c>
      <c r="R10" s="22">
        <v>0</v>
      </c>
      <c r="S10" s="22">
        <v>6</v>
      </c>
      <c r="T10" s="22">
        <v>1</v>
      </c>
      <c r="U10" s="24">
        <v>9</v>
      </c>
      <c r="V10" s="24">
        <v>10</v>
      </c>
      <c r="W10" s="31">
        <f t="shared" si="1"/>
        <v>1.1111111111111112</v>
      </c>
      <c r="X10" s="31">
        <v>1.11</v>
      </c>
      <c r="Y10" s="22">
        <v>0</v>
      </c>
      <c r="Z10" s="22">
        <v>4</v>
      </c>
      <c r="AA10" s="22">
        <v>1</v>
      </c>
      <c r="AB10" s="7">
        <v>35</v>
      </c>
      <c r="AC10" s="7">
        <v>35</v>
      </c>
      <c r="AD10" s="45">
        <v>1</v>
      </c>
      <c r="AE10" s="8">
        <v>0</v>
      </c>
      <c r="AF10" s="8">
        <f t="shared" si="2"/>
        <v>23</v>
      </c>
      <c r="AG10" s="8">
        <f t="shared" si="3"/>
        <v>3</v>
      </c>
      <c r="AH10" s="24"/>
    </row>
    <row r="11" spans="1:34" ht="12.75">
      <c r="A11" s="24" t="s">
        <v>54</v>
      </c>
      <c r="B11" s="24">
        <v>9</v>
      </c>
      <c r="C11" s="24">
        <v>9</v>
      </c>
      <c r="D11" s="31">
        <f t="shared" si="0"/>
        <v>1</v>
      </c>
      <c r="E11" s="22">
        <v>0</v>
      </c>
      <c r="F11" s="22">
        <v>6</v>
      </c>
      <c r="G11" s="22">
        <v>1</v>
      </c>
      <c r="H11" s="24">
        <v>7</v>
      </c>
      <c r="I11" s="24">
        <v>7</v>
      </c>
      <c r="J11" s="31">
        <v>1</v>
      </c>
      <c r="K11" s="22">
        <v>0</v>
      </c>
      <c r="L11" s="22">
        <v>7</v>
      </c>
      <c r="M11" s="22">
        <v>0</v>
      </c>
      <c r="N11" s="24">
        <v>10</v>
      </c>
      <c r="O11" s="24">
        <v>9</v>
      </c>
      <c r="P11" s="31">
        <f t="shared" si="4"/>
        <v>0.9</v>
      </c>
      <c r="Q11" s="31">
        <v>0.9</v>
      </c>
      <c r="R11" s="22">
        <v>0</v>
      </c>
      <c r="S11" s="22">
        <v>6</v>
      </c>
      <c r="T11" s="22">
        <v>1</v>
      </c>
      <c r="U11" s="24">
        <v>9</v>
      </c>
      <c r="V11" s="24">
        <v>10</v>
      </c>
      <c r="W11" s="31">
        <f t="shared" si="1"/>
        <v>1.1111111111111112</v>
      </c>
      <c r="X11" s="31">
        <v>1.11</v>
      </c>
      <c r="Y11" s="22">
        <v>0</v>
      </c>
      <c r="Z11" s="22">
        <v>4</v>
      </c>
      <c r="AA11" s="22">
        <v>1</v>
      </c>
      <c r="AB11" s="7">
        <v>35</v>
      </c>
      <c r="AC11" s="7">
        <v>35</v>
      </c>
      <c r="AD11" s="45">
        <v>1</v>
      </c>
      <c r="AE11" s="8">
        <v>0</v>
      </c>
      <c r="AF11" s="8">
        <f t="shared" si="2"/>
        <v>23</v>
      </c>
      <c r="AG11" s="8">
        <f t="shared" si="3"/>
        <v>3</v>
      </c>
      <c r="AH11" s="24"/>
    </row>
    <row r="12" spans="1:34" ht="12.75">
      <c r="A12" s="24" t="s">
        <v>55</v>
      </c>
      <c r="B12" s="24">
        <v>9</v>
      </c>
      <c r="C12" s="24">
        <v>9</v>
      </c>
      <c r="D12" s="31">
        <f t="shared" si="0"/>
        <v>1</v>
      </c>
      <c r="E12" s="22">
        <v>0</v>
      </c>
      <c r="F12" s="22">
        <v>6</v>
      </c>
      <c r="G12" s="22">
        <v>1</v>
      </c>
      <c r="H12" s="24">
        <v>7</v>
      </c>
      <c r="I12" s="24">
        <v>7</v>
      </c>
      <c r="J12" s="31">
        <v>1</v>
      </c>
      <c r="K12" s="22">
        <v>0</v>
      </c>
      <c r="L12" s="22">
        <v>7</v>
      </c>
      <c r="M12" s="22">
        <v>0</v>
      </c>
      <c r="N12" s="24">
        <v>10</v>
      </c>
      <c r="O12" s="24">
        <v>9</v>
      </c>
      <c r="P12" s="31">
        <f t="shared" si="4"/>
        <v>0.9</v>
      </c>
      <c r="Q12" s="31">
        <v>0.9</v>
      </c>
      <c r="R12" s="22">
        <v>0</v>
      </c>
      <c r="S12" s="22">
        <v>6</v>
      </c>
      <c r="T12" s="22">
        <v>1</v>
      </c>
      <c r="U12" s="24">
        <v>9</v>
      </c>
      <c r="V12" s="24">
        <v>10</v>
      </c>
      <c r="W12" s="31">
        <f t="shared" si="1"/>
        <v>1.1111111111111112</v>
      </c>
      <c r="X12" s="31">
        <v>1.11</v>
      </c>
      <c r="Y12" s="22">
        <v>0</v>
      </c>
      <c r="Z12" s="22">
        <v>4</v>
      </c>
      <c r="AA12" s="22">
        <v>1</v>
      </c>
      <c r="AB12" s="7">
        <v>35</v>
      </c>
      <c r="AC12" s="7">
        <v>35</v>
      </c>
      <c r="AD12" s="45">
        <v>1</v>
      </c>
      <c r="AE12" s="8">
        <v>0</v>
      </c>
      <c r="AF12" s="8">
        <f t="shared" si="2"/>
        <v>23</v>
      </c>
      <c r="AG12" s="8">
        <f t="shared" si="3"/>
        <v>3</v>
      </c>
      <c r="AH12" s="24"/>
    </row>
    <row r="13" spans="1:34" ht="12.75">
      <c r="A13" s="24" t="s">
        <v>57</v>
      </c>
      <c r="B13" s="24">
        <v>9</v>
      </c>
      <c r="C13" s="24">
        <v>9</v>
      </c>
      <c r="D13" s="31">
        <f>C13/B13</f>
        <v>1</v>
      </c>
      <c r="E13" s="22">
        <v>0</v>
      </c>
      <c r="F13" s="22">
        <v>0</v>
      </c>
      <c r="G13" s="22">
        <v>1</v>
      </c>
      <c r="H13" s="24">
        <v>7</v>
      </c>
      <c r="I13" s="24">
        <v>7</v>
      </c>
      <c r="J13" s="31">
        <v>1</v>
      </c>
      <c r="K13" s="22">
        <v>0</v>
      </c>
      <c r="L13" s="22">
        <v>0</v>
      </c>
      <c r="M13" s="22">
        <v>1</v>
      </c>
      <c r="N13" s="24">
        <v>10</v>
      </c>
      <c r="O13" s="24">
        <v>9</v>
      </c>
      <c r="P13" s="31">
        <f t="shared" si="4"/>
        <v>0.9</v>
      </c>
      <c r="Q13" s="31">
        <v>0.9</v>
      </c>
      <c r="R13" s="22">
        <v>0</v>
      </c>
      <c r="S13" s="22">
        <v>6</v>
      </c>
      <c r="T13" s="22">
        <v>1</v>
      </c>
      <c r="U13" s="24">
        <v>9</v>
      </c>
      <c r="V13" s="24">
        <v>10</v>
      </c>
      <c r="W13" s="31">
        <f t="shared" si="1"/>
        <v>1.1111111111111112</v>
      </c>
      <c r="X13" s="31">
        <v>1.11</v>
      </c>
      <c r="Y13" s="22">
        <v>0</v>
      </c>
      <c r="Z13" s="22">
        <v>4</v>
      </c>
      <c r="AA13" s="22">
        <v>1</v>
      </c>
      <c r="AB13" s="7">
        <v>35</v>
      </c>
      <c r="AC13" s="7">
        <v>35</v>
      </c>
      <c r="AD13" s="45">
        <v>1</v>
      </c>
      <c r="AE13" s="8">
        <v>0</v>
      </c>
      <c r="AF13" s="8">
        <f t="shared" si="2"/>
        <v>10</v>
      </c>
      <c r="AG13" s="8">
        <f t="shared" si="3"/>
        <v>4</v>
      </c>
      <c r="AH13" s="24"/>
    </row>
    <row r="14" spans="1:34" ht="12.75">
      <c r="A14" s="24" t="s">
        <v>58</v>
      </c>
      <c r="B14" s="24">
        <v>9</v>
      </c>
      <c r="C14" s="24">
        <v>9</v>
      </c>
      <c r="D14" s="31">
        <f>C14/B14</f>
        <v>1</v>
      </c>
      <c r="E14" s="22">
        <v>0</v>
      </c>
      <c r="F14" s="22">
        <v>0</v>
      </c>
      <c r="G14" s="22">
        <v>1</v>
      </c>
      <c r="H14" s="24">
        <v>7</v>
      </c>
      <c r="I14" s="24">
        <v>7</v>
      </c>
      <c r="J14" s="31">
        <v>1</v>
      </c>
      <c r="K14" s="22">
        <v>0</v>
      </c>
      <c r="L14" s="22">
        <v>0</v>
      </c>
      <c r="M14" s="22">
        <v>1</v>
      </c>
      <c r="N14" s="24">
        <v>10</v>
      </c>
      <c r="O14" s="24">
        <v>9</v>
      </c>
      <c r="P14" s="31">
        <f t="shared" si="4"/>
        <v>0.9</v>
      </c>
      <c r="Q14" s="31">
        <v>0.9</v>
      </c>
      <c r="R14" s="22">
        <v>0</v>
      </c>
      <c r="S14" s="22">
        <v>6</v>
      </c>
      <c r="T14" s="22">
        <v>1</v>
      </c>
      <c r="U14" s="24">
        <v>9</v>
      </c>
      <c r="V14" s="24">
        <v>10</v>
      </c>
      <c r="W14" s="31">
        <f t="shared" si="1"/>
        <v>1.1111111111111112</v>
      </c>
      <c r="X14" s="31">
        <v>1.11</v>
      </c>
      <c r="Y14" s="22">
        <v>0</v>
      </c>
      <c r="Z14" s="22">
        <v>4</v>
      </c>
      <c r="AA14" s="22">
        <v>1</v>
      </c>
      <c r="AB14" s="7">
        <v>35</v>
      </c>
      <c r="AC14" s="7">
        <v>35</v>
      </c>
      <c r="AD14" s="45">
        <v>1</v>
      </c>
      <c r="AE14" s="8">
        <v>0</v>
      </c>
      <c r="AF14" s="8">
        <f t="shared" si="2"/>
        <v>10</v>
      </c>
      <c r="AG14" s="8">
        <f t="shared" si="3"/>
        <v>4</v>
      </c>
      <c r="AH14" s="24"/>
    </row>
    <row r="15" spans="1:34" ht="12.75">
      <c r="A15" s="24" t="s">
        <v>59</v>
      </c>
      <c r="B15" s="24">
        <v>9</v>
      </c>
      <c r="C15" s="24">
        <v>9</v>
      </c>
      <c r="D15" s="31">
        <f>C15/B15</f>
        <v>1</v>
      </c>
      <c r="E15" s="22">
        <v>0</v>
      </c>
      <c r="F15" s="22">
        <v>0</v>
      </c>
      <c r="G15" s="22">
        <v>1</v>
      </c>
      <c r="H15" s="24">
        <v>7</v>
      </c>
      <c r="I15" s="24">
        <v>7</v>
      </c>
      <c r="J15" s="31">
        <v>1</v>
      </c>
      <c r="K15" s="22">
        <v>0</v>
      </c>
      <c r="L15" s="22">
        <v>0</v>
      </c>
      <c r="M15" s="22">
        <v>1</v>
      </c>
      <c r="N15" s="24">
        <v>10</v>
      </c>
      <c r="O15" s="24">
        <v>9</v>
      </c>
      <c r="P15" s="31">
        <f t="shared" si="4"/>
        <v>0.9</v>
      </c>
      <c r="Q15" s="31">
        <v>0.9</v>
      </c>
      <c r="R15" s="22">
        <v>0</v>
      </c>
      <c r="S15" s="22">
        <v>6</v>
      </c>
      <c r="T15" s="22">
        <v>1</v>
      </c>
      <c r="U15" s="24">
        <v>9</v>
      </c>
      <c r="V15" s="24">
        <v>10</v>
      </c>
      <c r="W15" s="31">
        <f t="shared" si="1"/>
        <v>1.1111111111111112</v>
      </c>
      <c r="X15" s="31">
        <v>1.11</v>
      </c>
      <c r="Y15" s="22">
        <v>0</v>
      </c>
      <c r="Z15" s="22">
        <v>4</v>
      </c>
      <c r="AA15" s="22">
        <v>1</v>
      </c>
      <c r="AB15" s="7">
        <v>35</v>
      </c>
      <c r="AC15" s="7">
        <v>35</v>
      </c>
      <c r="AD15" s="45">
        <v>1</v>
      </c>
      <c r="AE15" s="8">
        <v>0</v>
      </c>
      <c r="AF15" s="8">
        <f t="shared" si="2"/>
        <v>10</v>
      </c>
      <c r="AG15" s="8">
        <f t="shared" si="3"/>
        <v>4</v>
      </c>
      <c r="AH15" s="24"/>
    </row>
    <row r="16" spans="1:34" ht="12.75">
      <c r="A16" s="24" t="s">
        <v>60</v>
      </c>
      <c r="B16" s="24">
        <v>9</v>
      </c>
      <c r="C16" s="24">
        <v>9</v>
      </c>
      <c r="D16" s="31">
        <f t="shared" si="0"/>
        <v>1</v>
      </c>
      <c r="E16" s="22">
        <v>0</v>
      </c>
      <c r="F16" s="22">
        <v>0</v>
      </c>
      <c r="G16" s="22">
        <v>1</v>
      </c>
      <c r="H16" s="24">
        <v>7</v>
      </c>
      <c r="I16" s="24">
        <v>7</v>
      </c>
      <c r="J16" s="31">
        <v>1</v>
      </c>
      <c r="K16" s="22">
        <v>0</v>
      </c>
      <c r="L16" s="22">
        <v>0</v>
      </c>
      <c r="M16" s="22">
        <v>1</v>
      </c>
      <c r="N16" s="24">
        <v>10</v>
      </c>
      <c r="O16" s="24">
        <v>9</v>
      </c>
      <c r="P16" s="31">
        <f t="shared" si="4"/>
        <v>0.9</v>
      </c>
      <c r="Q16" s="31">
        <v>0.9</v>
      </c>
      <c r="R16" s="22">
        <v>0</v>
      </c>
      <c r="S16" s="22">
        <v>8</v>
      </c>
      <c r="T16" s="22">
        <v>1</v>
      </c>
      <c r="U16" s="24">
        <v>9</v>
      </c>
      <c r="V16" s="24">
        <v>10</v>
      </c>
      <c r="W16" s="31">
        <f t="shared" si="1"/>
        <v>1.1111111111111112</v>
      </c>
      <c r="X16" s="31">
        <v>1.11</v>
      </c>
      <c r="Y16" s="22">
        <v>0</v>
      </c>
      <c r="Z16" s="22">
        <v>3</v>
      </c>
      <c r="AA16" s="22">
        <v>1</v>
      </c>
      <c r="AB16" s="7">
        <v>35</v>
      </c>
      <c r="AC16" s="7">
        <v>35</v>
      </c>
      <c r="AD16" s="45">
        <v>1</v>
      </c>
      <c r="AE16" s="8">
        <v>0</v>
      </c>
      <c r="AF16" s="8">
        <f t="shared" si="2"/>
        <v>11</v>
      </c>
      <c r="AG16" s="8">
        <f t="shared" si="3"/>
        <v>4</v>
      </c>
      <c r="AH16" s="24"/>
    </row>
    <row r="17" spans="1:34" ht="12.75">
      <c r="A17" s="24" t="s">
        <v>61</v>
      </c>
      <c r="B17" s="24">
        <v>9</v>
      </c>
      <c r="C17" s="24">
        <v>9</v>
      </c>
      <c r="D17" s="31">
        <f t="shared" si="0"/>
        <v>1</v>
      </c>
      <c r="E17" s="22">
        <v>0</v>
      </c>
      <c r="F17" s="22">
        <v>0</v>
      </c>
      <c r="G17" s="22">
        <v>1</v>
      </c>
      <c r="H17" s="24">
        <v>7</v>
      </c>
      <c r="I17" s="24">
        <v>7</v>
      </c>
      <c r="J17" s="31">
        <v>1</v>
      </c>
      <c r="K17" s="22">
        <v>0</v>
      </c>
      <c r="L17" s="22">
        <v>0</v>
      </c>
      <c r="M17" s="22">
        <v>1</v>
      </c>
      <c r="N17" s="24">
        <v>10</v>
      </c>
      <c r="O17" s="24">
        <v>9</v>
      </c>
      <c r="P17" s="31">
        <f t="shared" si="4"/>
        <v>0.9</v>
      </c>
      <c r="Q17" s="31">
        <v>0.9</v>
      </c>
      <c r="R17" s="22">
        <v>0</v>
      </c>
      <c r="S17" s="22">
        <v>8</v>
      </c>
      <c r="T17" s="22">
        <v>1</v>
      </c>
      <c r="U17" s="24">
        <v>9</v>
      </c>
      <c r="V17" s="24">
        <v>10</v>
      </c>
      <c r="W17" s="31">
        <f t="shared" si="1"/>
        <v>1.1111111111111112</v>
      </c>
      <c r="X17" s="31">
        <v>1.11</v>
      </c>
      <c r="Y17" s="22">
        <v>0</v>
      </c>
      <c r="Z17" s="22">
        <v>3</v>
      </c>
      <c r="AA17" s="22">
        <v>1</v>
      </c>
      <c r="AB17" s="7">
        <v>35</v>
      </c>
      <c r="AC17" s="7">
        <v>35</v>
      </c>
      <c r="AD17" s="45">
        <v>1</v>
      </c>
      <c r="AE17" s="8">
        <v>0</v>
      </c>
      <c r="AF17" s="8">
        <f t="shared" si="2"/>
        <v>11</v>
      </c>
      <c r="AG17" s="8">
        <f t="shared" si="3"/>
        <v>4</v>
      </c>
      <c r="AH17" s="24"/>
    </row>
    <row r="18" spans="1:34" ht="12.75">
      <c r="A18" s="24" t="s">
        <v>62</v>
      </c>
      <c r="B18" s="24">
        <v>9</v>
      </c>
      <c r="C18" s="24">
        <v>9</v>
      </c>
      <c r="D18" s="31">
        <f t="shared" si="0"/>
        <v>1</v>
      </c>
      <c r="E18" s="22">
        <v>0</v>
      </c>
      <c r="F18" s="22">
        <v>0</v>
      </c>
      <c r="G18" s="22">
        <v>1</v>
      </c>
      <c r="H18" s="24">
        <v>7</v>
      </c>
      <c r="I18" s="24">
        <v>7</v>
      </c>
      <c r="J18" s="31">
        <v>1</v>
      </c>
      <c r="K18" s="22">
        <v>0</v>
      </c>
      <c r="L18" s="22">
        <v>0</v>
      </c>
      <c r="M18" s="22">
        <v>1</v>
      </c>
      <c r="N18" s="24">
        <v>10</v>
      </c>
      <c r="O18" s="24">
        <v>9</v>
      </c>
      <c r="P18" s="31">
        <f t="shared" si="4"/>
        <v>0.9</v>
      </c>
      <c r="Q18" s="31">
        <v>0.9</v>
      </c>
      <c r="R18" s="22">
        <v>0</v>
      </c>
      <c r="S18" s="22">
        <v>8</v>
      </c>
      <c r="T18" s="22">
        <v>1</v>
      </c>
      <c r="U18" s="24">
        <v>9</v>
      </c>
      <c r="V18" s="24">
        <v>10</v>
      </c>
      <c r="W18" s="31">
        <f t="shared" si="1"/>
        <v>1.1111111111111112</v>
      </c>
      <c r="X18" s="31">
        <v>1.11</v>
      </c>
      <c r="Y18" s="22">
        <v>0</v>
      </c>
      <c r="Z18" s="22">
        <v>3</v>
      </c>
      <c r="AA18" s="22">
        <v>1</v>
      </c>
      <c r="AB18" s="7">
        <v>35</v>
      </c>
      <c r="AC18" s="7">
        <v>35</v>
      </c>
      <c r="AD18" s="45">
        <v>1</v>
      </c>
      <c r="AE18" s="8">
        <v>0</v>
      </c>
      <c r="AF18" s="8">
        <f t="shared" si="2"/>
        <v>11</v>
      </c>
      <c r="AG18" s="8">
        <f t="shared" si="3"/>
        <v>4</v>
      </c>
      <c r="AH18" s="24"/>
    </row>
    <row r="19" spans="1:34" ht="12.75">
      <c r="A19" s="24" t="s">
        <v>63</v>
      </c>
      <c r="B19" s="24">
        <v>18</v>
      </c>
      <c r="C19" s="24">
        <v>18</v>
      </c>
      <c r="D19" s="31">
        <f t="shared" si="0"/>
        <v>1</v>
      </c>
      <c r="E19" s="22">
        <v>0</v>
      </c>
      <c r="F19" s="22">
        <v>1</v>
      </c>
      <c r="G19" s="22">
        <v>1</v>
      </c>
      <c r="H19" s="24">
        <v>14</v>
      </c>
      <c r="I19" s="24">
        <v>14</v>
      </c>
      <c r="J19" s="31">
        <v>1</v>
      </c>
      <c r="K19" s="22">
        <v>0</v>
      </c>
      <c r="L19" s="22">
        <v>6</v>
      </c>
      <c r="M19" s="22">
        <v>1</v>
      </c>
      <c r="N19" s="24">
        <v>20</v>
      </c>
      <c r="O19" s="24">
        <v>20</v>
      </c>
      <c r="P19" s="31">
        <f t="shared" si="4"/>
        <v>1</v>
      </c>
      <c r="Q19" s="31">
        <v>1</v>
      </c>
      <c r="R19" s="22">
        <v>0</v>
      </c>
      <c r="S19" s="22">
        <v>16</v>
      </c>
      <c r="T19" s="22">
        <v>1</v>
      </c>
      <c r="U19" s="24">
        <v>18</v>
      </c>
      <c r="V19" s="24">
        <v>18</v>
      </c>
      <c r="W19" s="31">
        <f t="shared" si="1"/>
        <v>1</v>
      </c>
      <c r="X19" s="31">
        <v>1</v>
      </c>
      <c r="Y19" s="22">
        <v>0</v>
      </c>
      <c r="Z19" s="22">
        <v>5</v>
      </c>
      <c r="AA19" s="22">
        <v>1</v>
      </c>
      <c r="AB19" s="7">
        <v>70</v>
      </c>
      <c r="AC19" s="7">
        <v>70</v>
      </c>
      <c r="AD19" s="45">
        <v>1</v>
      </c>
      <c r="AE19" s="8">
        <v>0</v>
      </c>
      <c r="AF19" s="8">
        <f t="shared" si="2"/>
        <v>28</v>
      </c>
      <c r="AG19" s="8">
        <f t="shared" si="3"/>
        <v>4</v>
      </c>
      <c r="AH19" s="24"/>
    </row>
    <row r="20" spans="1:34" ht="12.75">
      <c r="A20" s="24" t="s">
        <v>64</v>
      </c>
      <c r="B20" s="24">
        <v>18</v>
      </c>
      <c r="C20" s="24">
        <v>18</v>
      </c>
      <c r="D20" s="31">
        <f t="shared" si="0"/>
        <v>1</v>
      </c>
      <c r="E20" s="22">
        <v>0</v>
      </c>
      <c r="F20" s="22">
        <v>1</v>
      </c>
      <c r="G20" s="22">
        <v>1</v>
      </c>
      <c r="H20" s="24">
        <v>14</v>
      </c>
      <c r="I20" s="24">
        <v>14</v>
      </c>
      <c r="J20" s="31">
        <v>1</v>
      </c>
      <c r="K20" s="22">
        <v>0</v>
      </c>
      <c r="L20" s="22">
        <v>6</v>
      </c>
      <c r="M20" s="22">
        <v>1</v>
      </c>
      <c r="N20" s="24">
        <v>20</v>
      </c>
      <c r="O20" s="24">
        <v>20</v>
      </c>
      <c r="P20" s="31">
        <f>O20/N20</f>
        <v>1</v>
      </c>
      <c r="Q20" s="31">
        <v>1</v>
      </c>
      <c r="R20" s="22">
        <v>0</v>
      </c>
      <c r="S20" s="22">
        <v>16</v>
      </c>
      <c r="T20" s="22">
        <v>1</v>
      </c>
      <c r="U20" s="24">
        <v>18</v>
      </c>
      <c r="V20" s="24">
        <v>18</v>
      </c>
      <c r="W20" s="31">
        <f t="shared" si="1"/>
        <v>1</v>
      </c>
      <c r="X20" s="31">
        <v>1</v>
      </c>
      <c r="Y20" s="22">
        <v>0</v>
      </c>
      <c r="Z20" s="22">
        <v>5</v>
      </c>
      <c r="AA20" s="22">
        <v>1</v>
      </c>
      <c r="AB20" s="7">
        <v>70</v>
      </c>
      <c r="AC20" s="7">
        <v>70</v>
      </c>
      <c r="AD20" s="45">
        <v>1</v>
      </c>
      <c r="AE20" s="8">
        <v>0</v>
      </c>
      <c r="AF20" s="8">
        <f t="shared" si="2"/>
        <v>28</v>
      </c>
      <c r="AG20" s="8">
        <f t="shared" si="3"/>
        <v>4</v>
      </c>
      <c r="AH20" s="24"/>
    </row>
    <row r="21" spans="1:34" ht="12.75">
      <c r="A21" s="24" t="s">
        <v>85</v>
      </c>
      <c r="B21" s="24">
        <v>9</v>
      </c>
      <c r="C21" s="24">
        <v>9</v>
      </c>
      <c r="D21" s="31">
        <f t="shared" si="0"/>
        <v>1</v>
      </c>
      <c r="E21" s="22">
        <v>0</v>
      </c>
      <c r="F21" s="22">
        <v>0</v>
      </c>
      <c r="G21" s="22">
        <v>1</v>
      </c>
      <c r="H21" s="24">
        <v>7</v>
      </c>
      <c r="I21" s="24">
        <v>7</v>
      </c>
      <c r="J21" s="31">
        <v>1</v>
      </c>
      <c r="K21" s="22">
        <v>0</v>
      </c>
      <c r="L21" s="22">
        <v>0</v>
      </c>
      <c r="M21" s="22">
        <v>1</v>
      </c>
      <c r="N21" s="24">
        <v>10</v>
      </c>
      <c r="O21" s="24">
        <v>10</v>
      </c>
      <c r="P21" s="31">
        <f>O21/N21</f>
        <v>1</v>
      </c>
      <c r="Q21" s="31">
        <v>1</v>
      </c>
      <c r="R21" s="22">
        <v>0</v>
      </c>
      <c r="S21" s="22">
        <v>5</v>
      </c>
      <c r="T21" s="22">
        <v>0</v>
      </c>
      <c r="U21" s="24">
        <v>9</v>
      </c>
      <c r="V21" s="24">
        <v>9</v>
      </c>
      <c r="W21" s="31">
        <f t="shared" si="1"/>
        <v>1</v>
      </c>
      <c r="X21" s="31">
        <v>1</v>
      </c>
      <c r="Y21" s="22">
        <v>0</v>
      </c>
      <c r="Z21" s="22">
        <v>8</v>
      </c>
      <c r="AA21" s="22">
        <v>1</v>
      </c>
      <c r="AB21" s="7">
        <v>35</v>
      </c>
      <c r="AC21" s="7">
        <v>35</v>
      </c>
      <c r="AD21" s="45">
        <v>1</v>
      </c>
      <c r="AE21" s="8">
        <v>0</v>
      </c>
      <c r="AF21" s="8">
        <f t="shared" si="2"/>
        <v>13</v>
      </c>
      <c r="AG21" s="8">
        <f t="shared" si="3"/>
        <v>3</v>
      </c>
      <c r="AH21" s="24"/>
    </row>
    <row r="22" spans="1:34" ht="12.75">
      <c r="A22" s="24" t="s">
        <v>67</v>
      </c>
      <c r="B22" s="24">
        <v>9</v>
      </c>
      <c r="C22" s="24">
        <v>9</v>
      </c>
      <c r="D22" s="31">
        <f t="shared" si="0"/>
        <v>1</v>
      </c>
      <c r="E22" s="22">
        <v>0</v>
      </c>
      <c r="F22" s="22">
        <v>2</v>
      </c>
      <c r="G22" s="22">
        <v>1</v>
      </c>
      <c r="H22" s="24">
        <v>7</v>
      </c>
      <c r="I22" s="24">
        <v>7</v>
      </c>
      <c r="J22" s="31">
        <v>1</v>
      </c>
      <c r="K22" s="22">
        <v>0</v>
      </c>
      <c r="L22" s="22">
        <v>5</v>
      </c>
      <c r="M22" s="22">
        <v>2</v>
      </c>
      <c r="N22" s="24">
        <v>10</v>
      </c>
      <c r="O22" s="24">
        <v>10</v>
      </c>
      <c r="P22" s="31">
        <f>O22/N22</f>
        <v>1</v>
      </c>
      <c r="Q22" s="31">
        <v>1</v>
      </c>
      <c r="R22" s="22">
        <v>0</v>
      </c>
      <c r="S22" s="22">
        <v>9</v>
      </c>
      <c r="T22" s="22">
        <v>1</v>
      </c>
      <c r="U22" s="24">
        <v>9</v>
      </c>
      <c r="V22" s="24">
        <v>9</v>
      </c>
      <c r="W22" s="31">
        <f t="shared" si="1"/>
        <v>1</v>
      </c>
      <c r="X22" s="31">
        <v>1</v>
      </c>
      <c r="Y22" s="22">
        <v>0</v>
      </c>
      <c r="Z22" s="22">
        <v>0</v>
      </c>
      <c r="AA22" s="22">
        <v>2</v>
      </c>
      <c r="AB22" s="7">
        <v>35</v>
      </c>
      <c r="AC22" s="7">
        <v>35</v>
      </c>
      <c r="AD22" s="45">
        <v>1</v>
      </c>
      <c r="AE22" s="8">
        <v>0</v>
      </c>
      <c r="AF22" s="8">
        <f t="shared" si="2"/>
        <v>16</v>
      </c>
      <c r="AG22" s="8">
        <f t="shared" si="3"/>
        <v>6</v>
      </c>
      <c r="AH22" s="24"/>
    </row>
    <row r="23" spans="1:34" ht="12.75">
      <c r="A23" s="24" t="s">
        <v>68</v>
      </c>
      <c r="B23" s="24">
        <v>9</v>
      </c>
      <c r="C23" s="24">
        <v>9</v>
      </c>
      <c r="D23" s="31">
        <f t="shared" si="0"/>
        <v>1</v>
      </c>
      <c r="E23" s="22">
        <v>0</v>
      </c>
      <c r="F23" s="22">
        <v>2</v>
      </c>
      <c r="G23" s="22">
        <v>1</v>
      </c>
      <c r="H23" s="24">
        <v>7</v>
      </c>
      <c r="I23" s="24">
        <v>7</v>
      </c>
      <c r="J23" s="31">
        <v>1</v>
      </c>
      <c r="K23" s="22">
        <v>0</v>
      </c>
      <c r="L23" s="22">
        <v>5</v>
      </c>
      <c r="M23" s="22">
        <v>2</v>
      </c>
      <c r="N23" s="24">
        <v>10</v>
      </c>
      <c r="O23" s="24">
        <v>10</v>
      </c>
      <c r="P23" s="31">
        <f>O23/N23</f>
        <v>1</v>
      </c>
      <c r="Q23" s="31">
        <v>1</v>
      </c>
      <c r="R23" s="22">
        <v>0</v>
      </c>
      <c r="S23" s="22">
        <v>9</v>
      </c>
      <c r="T23" s="22">
        <v>1</v>
      </c>
      <c r="U23" s="24">
        <v>9</v>
      </c>
      <c r="V23" s="24">
        <v>9</v>
      </c>
      <c r="W23" s="31">
        <f t="shared" si="1"/>
        <v>1</v>
      </c>
      <c r="X23" s="31">
        <v>1</v>
      </c>
      <c r="Y23" s="22">
        <v>0</v>
      </c>
      <c r="Z23" s="22">
        <v>0</v>
      </c>
      <c r="AA23" s="22">
        <v>2</v>
      </c>
      <c r="AB23" s="7">
        <v>35</v>
      </c>
      <c r="AC23" s="7">
        <v>35</v>
      </c>
      <c r="AD23" s="45">
        <v>1</v>
      </c>
      <c r="AE23" s="8">
        <v>0</v>
      </c>
      <c r="AF23" s="8">
        <f t="shared" si="2"/>
        <v>16</v>
      </c>
      <c r="AG23" s="8">
        <f t="shared" si="3"/>
        <v>6</v>
      </c>
      <c r="AH23" s="24"/>
    </row>
    <row r="24" spans="1:34" ht="12.75">
      <c r="A24" s="24" t="s">
        <v>109</v>
      </c>
      <c r="B24" s="24">
        <v>36</v>
      </c>
      <c r="C24" s="24">
        <v>36</v>
      </c>
      <c r="D24" s="31">
        <f t="shared" si="0"/>
        <v>1</v>
      </c>
      <c r="E24" s="22">
        <v>0</v>
      </c>
      <c r="F24" s="22">
        <v>25</v>
      </c>
      <c r="G24" s="22">
        <v>1</v>
      </c>
      <c r="H24" s="24">
        <v>28</v>
      </c>
      <c r="I24" s="24">
        <v>28</v>
      </c>
      <c r="J24" s="31">
        <v>1</v>
      </c>
      <c r="K24" s="22">
        <v>0</v>
      </c>
      <c r="L24" s="22">
        <v>12</v>
      </c>
      <c r="M24" s="22">
        <v>1</v>
      </c>
      <c r="N24" s="24">
        <v>40</v>
      </c>
      <c r="O24" s="24">
        <v>40</v>
      </c>
      <c r="P24" s="31">
        <f>O24/N24</f>
        <v>1</v>
      </c>
      <c r="Q24" s="31">
        <v>1</v>
      </c>
      <c r="R24" s="22">
        <v>0</v>
      </c>
      <c r="S24" s="22">
        <v>19</v>
      </c>
      <c r="T24" s="22">
        <v>3</v>
      </c>
      <c r="U24" s="24">
        <v>36</v>
      </c>
      <c r="V24" s="24">
        <v>36</v>
      </c>
      <c r="W24" s="31">
        <f t="shared" si="1"/>
        <v>1</v>
      </c>
      <c r="X24" s="31">
        <v>1</v>
      </c>
      <c r="Y24" s="22">
        <v>0</v>
      </c>
      <c r="Z24" s="22">
        <v>0</v>
      </c>
      <c r="AA24" s="22">
        <v>2</v>
      </c>
      <c r="AB24" s="7">
        <v>140</v>
      </c>
      <c r="AC24" s="7">
        <v>140</v>
      </c>
      <c r="AD24" s="45">
        <v>1</v>
      </c>
      <c r="AE24" s="8">
        <v>0</v>
      </c>
      <c r="AF24" s="8">
        <f t="shared" si="2"/>
        <v>56</v>
      </c>
      <c r="AG24" s="8">
        <f t="shared" si="3"/>
        <v>7</v>
      </c>
      <c r="AH24" s="24"/>
    </row>
    <row r="26" spans="1:34" ht="12.75">
      <c r="A26" s="9" t="s">
        <v>4</v>
      </c>
      <c r="B26" s="8">
        <f>SUM(B7:B24)</f>
        <v>207</v>
      </c>
      <c r="C26" s="8">
        <f>SUM(C7:C20)</f>
        <v>144</v>
      </c>
      <c r="D26" s="33">
        <f>AVERAGE(D7:D20)</f>
        <v>1</v>
      </c>
      <c r="E26" s="8">
        <f>SUM(E7:E20)</f>
        <v>0</v>
      </c>
      <c r="F26" s="8">
        <f>SUM(F7:F24)</f>
        <v>61</v>
      </c>
      <c r="G26" s="8">
        <f>SUM(G7:G24)</f>
        <v>15</v>
      </c>
      <c r="H26" s="8">
        <f>SUM(H7:H21)</f>
        <v>119</v>
      </c>
      <c r="I26" s="8">
        <f>SUM(I7:I21)</f>
        <v>119</v>
      </c>
      <c r="J26" s="33">
        <f>AVERAGE(J7:J20)</f>
        <v>1</v>
      </c>
      <c r="K26" s="8">
        <f>SUM(K7:K20)</f>
        <v>0</v>
      </c>
      <c r="L26" s="8">
        <f>SUM(L7:L20)</f>
        <v>51</v>
      </c>
      <c r="M26" s="8">
        <f>SUM(M7:M20)</f>
        <v>8</v>
      </c>
      <c r="N26" s="8">
        <f>SUM(N7:N19)</f>
        <v>140</v>
      </c>
      <c r="O26" s="8">
        <f>SUM(O7:O21)</f>
        <v>158</v>
      </c>
      <c r="P26" s="33">
        <f>AVERAGE(P7:P20)</f>
        <v>0.9142857142857145</v>
      </c>
      <c r="Q26" s="33">
        <f>AVERAGE(Q7:Q20)</f>
        <v>0.9142857142857145</v>
      </c>
      <c r="R26" s="8">
        <f>SUM(R7:R19)</f>
        <v>0</v>
      </c>
      <c r="S26" s="8">
        <f>SUM(S7:S19)</f>
        <v>97</v>
      </c>
      <c r="T26" s="8">
        <f>SUM(T7:T19)</f>
        <v>16</v>
      </c>
      <c r="U26" s="8">
        <f>SUM(U7:U18)</f>
        <v>108</v>
      </c>
      <c r="V26" s="8">
        <f>SUM(V7:V18)</f>
        <v>120</v>
      </c>
      <c r="W26" s="8">
        <f>AVERAGE(W7:W18)</f>
        <v>1.111111111111111</v>
      </c>
      <c r="X26" s="33">
        <f>AVERAGE(X7:X20)</f>
        <v>1.094285714285714</v>
      </c>
      <c r="Y26" s="8">
        <f>SUM(Y7:Y18)</f>
        <v>0</v>
      </c>
      <c r="Z26" s="8">
        <f>SUM(Z7:Z19)</f>
        <v>47</v>
      </c>
      <c r="AA26" s="8">
        <f>SUM(AA7:AA19)</f>
        <v>13</v>
      </c>
      <c r="AB26" s="8">
        <f>SUM(AB7:AB20)</f>
        <v>560</v>
      </c>
      <c r="AC26" s="8">
        <f>SUM(AC7:AC20)</f>
        <v>560</v>
      </c>
      <c r="AD26" s="28">
        <f>AVERAGE(AD7:AD20)</f>
        <v>1</v>
      </c>
      <c r="AE26" s="8">
        <f>SUM(AE7:AE20)</f>
        <v>0</v>
      </c>
      <c r="AF26" s="8">
        <f>SUM(AF7:AF20)</f>
        <v>248</v>
      </c>
      <c r="AG26" s="8">
        <f>SUM(AG7:AG20)</f>
        <v>50</v>
      </c>
      <c r="AH26" s="9" t="s">
        <v>4</v>
      </c>
    </row>
    <row r="32" spans="1:15" ht="12.75">
      <c r="A32" s="133" t="s">
        <v>43</v>
      </c>
      <c r="B32" s="132" t="s">
        <v>22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15" ht="12.75">
      <c r="A33" s="133"/>
      <c r="B33" s="126" t="s">
        <v>10</v>
      </c>
      <c r="C33" s="126"/>
      <c r="D33" s="126" t="s">
        <v>11</v>
      </c>
      <c r="E33" s="126"/>
      <c r="F33" s="122" t="s">
        <v>12</v>
      </c>
      <c r="G33" s="123"/>
      <c r="H33" s="122" t="s">
        <v>13</v>
      </c>
      <c r="I33" s="123"/>
      <c r="J33" s="126" t="s">
        <v>14</v>
      </c>
      <c r="K33" s="126"/>
      <c r="L33" s="122" t="s">
        <v>15</v>
      </c>
      <c r="M33" s="123"/>
      <c r="N33" s="122" t="s">
        <v>16</v>
      </c>
      <c r="O33" s="123"/>
    </row>
    <row r="34" spans="1:15" ht="87.75" customHeight="1">
      <c r="A34" s="133"/>
      <c r="B34" s="10" t="s">
        <v>20</v>
      </c>
      <c r="C34" s="10" t="s">
        <v>21</v>
      </c>
      <c r="D34" s="10" t="s">
        <v>20</v>
      </c>
      <c r="E34" s="10" t="s">
        <v>21</v>
      </c>
      <c r="F34" s="124"/>
      <c r="G34" s="125"/>
      <c r="H34" s="124"/>
      <c r="I34" s="125"/>
      <c r="J34" s="10" t="s">
        <v>20</v>
      </c>
      <c r="K34" s="10" t="s">
        <v>21</v>
      </c>
      <c r="L34" s="124"/>
      <c r="M34" s="125"/>
      <c r="N34" s="124"/>
      <c r="O34" s="125"/>
    </row>
    <row r="35" spans="1:15" ht="12.75">
      <c r="A35" s="24" t="s">
        <v>105</v>
      </c>
      <c r="B35" s="22"/>
      <c r="C35" s="22"/>
      <c r="D35" s="22"/>
      <c r="E35" s="22"/>
      <c r="F35" s="8" t="str">
        <f>IF(D35&gt;B35,"выше",IF(D35&lt;B35,"ниже","без изменений"))</f>
        <v>без изменений</v>
      </c>
      <c r="G35" s="8">
        <f>ABS(D35-B35)</f>
        <v>0</v>
      </c>
      <c r="H35" s="8" t="str">
        <f>IF(E35&gt;C35,"выше",IF(E35&lt;C35,"ниже","без изменений"))</f>
        <v>без изменений</v>
      </c>
      <c r="I35" s="8">
        <f>ABS(E35-C35)</f>
        <v>0</v>
      </c>
      <c r="J35" s="22">
        <v>39</v>
      </c>
      <c r="K35" s="22">
        <v>15</v>
      </c>
      <c r="L35" s="8" t="str">
        <f>IF(J35&gt;D35,"выше",IF(J35&lt;D35,"ниже","без изменений"))</f>
        <v>выше</v>
      </c>
      <c r="M35" s="8">
        <f>ABS(J35-D35)</f>
        <v>39</v>
      </c>
      <c r="N35" s="8" t="str">
        <f>IF(K35&gt;E35,"выше",IF(K35&lt;E35,"ниже","без изменений"))</f>
        <v>выше</v>
      </c>
      <c r="O35" s="8">
        <f>ABS(K35-E35)</f>
        <v>15</v>
      </c>
    </row>
    <row r="36" spans="1:15" ht="12.75">
      <c r="A36" s="24" t="s">
        <v>106</v>
      </c>
      <c r="B36" s="22"/>
      <c r="C36" s="22"/>
      <c r="D36" s="22"/>
      <c r="E36" s="22"/>
      <c r="F36" s="8" t="str">
        <f aca="true" t="shared" si="5" ref="F36:F55">IF(D36&gt;B36,"выше",IF(D36&lt;B36,"ниже","без изменений"))</f>
        <v>без изменений</v>
      </c>
      <c r="G36" s="8">
        <f aca="true" t="shared" si="6" ref="G36:G50">ABS(D36-B36)</f>
        <v>0</v>
      </c>
      <c r="H36" s="8" t="str">
        <f aca="true" t="shared" si="7" ref="H36:H55">IF(E36&gt;C36,"выше",IF(E36&lt;C36,"ниже","без изменений"))</f>
        <v>без изменений</v>
      </c>
      <c r="I36" s="8">
        <f aca="true" t="shared" si="8" ref="I36:I50">ABS(E36-C36)</f>
        <v>0</v>
      </c>
      <c r="J36" s="22">
        <v>75</v>
      </c>
      <c r="K36" s="22">
        <v>42</v>
      </c>
      <c r="L36" s="8" t="str">
        <f aca="true" t="shared" si="9" ref="L36:L55">IF(J36&gt;D36,"выше",IF(J36&lt;D36,"ниже","без изменений"))</f>
        <v>выше</v>
      </c>
      <c r="M36" s="8">
        <f aca="true" t="shared" si="10" ref="M36:M50">ABS(J36-D36)</f>
        <v>75</v>
      </c>
      <c r="N36" s="8" t="str">
        <f aca="true" t="shared" si="11" ref="N36:N55">IF(K36&gt;E36,"выше",IF(K36&lt;E36,"ниже","без изменений"))</f>
        <v>выше</v>
      </c>
      <c r="O36" s="8">
        <f aca="true" t="shared" si="12" ref="O36:O50">ABS(K36-E36)</f>
        <v>42</v>
      </c>
    </row>
    <row r="37" spans="1:15" ht="12.75">
      <c r="A37" s="24" t="s">
        <v>107</v>
      </c>
      <c r="B37" s="22"/>
      <c r="C37" s="22"/>
      <c r="D37" s="22"/>
      <c r="E37" s="22"/>
      <c r="F37" s="8" t="str">
        <f t="shared" si="5"/>
        <v>без изменений</v>
      </c>
      <c r="G37" s="8">
        <f t="shared" si="6"/>
        <v>0</v>
      </c>
      <c r="H37" s="8" t="str">
        <f t="shared" si="7"/>
        <v>без изменений</v>
      </c>
      <c r="I37" s="8">
        <f t="shared" si="8"/>
        <v>0</v>
      </c>
      <c r="J37" s="22">
        <v>46</v>
      </c>
      <c r="K37" s="22">
        <v>8</v>
      </c>
      <c r="L37" s="8" t="str">
        <f t="shared" si="9"/>
        <v>выше</v>
      </c>
      <c r="M37" s="8">
        <f t="shared" si="10"/>
        <v>46</v>
      </c>
      <c r="N37" s="8" t="str">
        <f t="shared" si="11"/>
        <v>выше</v>
      </c>
      <c r="O37" s="8">
        <f t="shared" si="12"/>
        <v>8</v>
      </c>
    </row>
    <row r="38" spans="1:15" ht="12.75">
      <c r="A38" s="24" t="s">
        <v>134</v>
      </c>
      <c r="B38" s="22"/>
      <c r="C38" s="22"/>
      <c r="D38" s="22"/>
      <c r="E38" s="22"/>
      <c r="F38" s="8" t="str">
        <f>IF(D38&gt;B38,"выше",IF(D38&lt;B38,"ниже","без изменений"))</f>
        <v>без изменений</v>
      </c>
      <c r="G38" s="8">
        <f>ABS(D38-B38)</f>
        <v>0</v>
      </c>
      <c r="H38" s="8" t="str">
        <f>IF(E38&gt;C38,"выше",IF(E38&lt;C38,"ниже","без изменений"))</f>
        <v>без изменений</v>
      </c>
      <c r="I38" s="8">
        <f>ABS(E38-C38)</f>
        <v>0</v>
      </c>
      <c r="J38" s="22">
        <v>90</v>
      </c>
      <c r="K38" s="22">
        <v>30</v>
      </c>
      <c r="L38" s="8" t="str">
        <f>IF(J38&gt;D38,"выше",IF(J38&lt;D38,"ниже","без изменений"))</f>
        <v>выше</v>
      </c>
      <c r="M38" s="8">
        <f>ABS(J38-D38)</f>
        <v>90</v>
      </c>
      <c r="N38" s="8" t="str">
        <f>IF(K38&gt;E38,"выше",IF(K38&lt;E38,"ниже","без изменений"))</f>
        <v>выше</v>
      </c>
      <c r="O38" s="8">
        <f>ABS(K38-E38)</f>
        <v>30</v>
      </c>
    </row>
    <row r="39" spans="1:15" ht="12.75">
      <c r="A39" s="24" t="s">
        <v>53</v>
      </c>
      <c r="B39" s="22">
        <v>73</v>
      </c>
      <c r="C39" s="22">
        <v>31</v>
      </c>
      <c r="D39" s="22"/>
      <c r="E39" s="22"/>
      <c r="F39" s="8" t="str">
        <f t="shared" si="5"/>
        <v>ниже</v>
      </c>
      <c r="G39" s="8">
        <f t="shared" si="6"/>
        <v>73</v>
      </c>
      <c r="H39" s="8" t="str">
        <f t="shared" si="7"/>
        <v>ниже</v>
      </c>
      <c r="I39" s="8">
        <f t="shared" si="8"/>
        <v>31</v>
      </c>
      <c r="J39" s="22">
        <v>67</v>
      </c>
      <c r="K39" s="22">
        <v>8</v>
      </c>
      <c r="L39" s="8" t="str">
        <f t="shared" si="9"/>
        <v>выше</v>
      </c>
      <c r="M39" s="8">
        <f t="shared" si="10"/>
        <v>67</v>
      </c>
      <c r="N39" s="8" t="str">
        <f t="shared" si="11"/>
        <v>выше</v>
      </c>
      <c r="O39" s="8">
        <f t="shared" si="12"/>
        <v>8</v>
      </c>
    </row>
    <row r="40" spans="1:17" ht="12.75">
      <c r="A40" s="24" t="s">
        <v>54</v>
      </c>
      <c r="B40" s="22">
        <v>94</v>
      </c>
      <c r="C40" s="22">
        <v>47</v>
      </c>
      <c r="D40" s="22"/>
      <c r="E40" s="22"/>
      <c r="F40" s="8" t="str">
        <f t="shared" si="5"/>
        <v>ниже</v>
      </c>
      <c r="G40" s="8">
        <f t="shared" si="6"/>
        <v>94</v>
      </c>
      <c r="H40" s="8" t="str">
        <f t="shared" si="7"/>
        <v>ниже</v>
      </c>
      <c r="I40" s="8">
        <f t="shared" si="8"/>
        <v>47</v>
      </c>
      <c r="J40" s="22">
        <v>86</v>
      </c>
      <c r="K40" s="22">
        <v>24</v>
      </c>
      <c r="L40" s="8" t="str">
        <f t="shared" si="9"/>
        <v>выше</v>
      </c>
      <c r="M40" s="8">
        <f t="shared" si="10"/>
        <v>86</v>
      </c>
      <c r="N40" s="8" t="str">
        <f t="shared" si="11"/>
        <v>выше</v>
      </c>
      <c r="O40" s="8">
        <f t="shared" si="12"/>
        <v>24</v>
      </c>
      <c r="Q40" t="s">
        <v>129</v>
      </c>
    </row>
    <row r="41" spans="1:15" ht="12.75">
      <c r="A41" s="24" t="s">
        <v>55</v>
      </c>
      <c r="B41" s="22">
        <v>96</v>
      </c>
      <c r="C41" s="22">
        <v>58</v>
      </c>
      <c r="D41" s="22"/>
      <c r="E41" s="22"/>
      <c r="F41" s="8" t="str">
        <f t="shared" si="5"/>
        <v>ниже</v>
      </c>
      <c r="G41" s="8">
        <f t="shared" si="6"/>
        <v>96</v>
      </c>
      <c r="H41" s="8" t="str">
        <f t="shared" si="7"/>
        <v>ниже</v>
      </c>
      <c r="I41" s="8">
        <f t="shared" si="8"/>
        <v>58</v>
      </c>
      <c r="J41" s="22">
        <v>70</v>
      </c>
      <c r="K41" s="22">
        <v>20</v>
      </c>
      <c r="L41" s="8" t="str">
        <f t="shared" si="9"/>
        <v>выше</v>
      </c>
      <c r="M41" s="8">
        <f t="shared" si="10"/>
        <v>70</v>
      </c>
      <c r="N41" s="8" t="str">
        <f t="shared" si="11"/>
        <v>выше</v>
      </c>
      <c r="O41" s="8">
        <f t="shared" si="12"/>
        <v>20</v>
      </c>
    </row>
    <row r="42" spans="1:15" ht="12.75">
      <c r="A42" s="24" t="s">
        <v>57</v>
      </c>
      <c r="B42" s="22">
        <v>73</v>
      </c>
      <c r="C42" s="22">
        <v>26</v>
      </c>
      <c r="D42" s="22">
        <v>100</v>
      </c>
      <c r="E42" s="22">
        <v>50</v>
      </c>
      <c r="F42" s="8" t="str">
        <f t="shared" si="5"/>
        <v>выше</v>
      </c>
      <c r="G42" s="8">
        <f t="shared" si="6"/>
        <v>27</v>
      </c>
      <c r="H42" s="8" t="str">
        <f t="shared" si="7"/>
        <v>выше</v>
      </c>
      <c r="I42" s="8">
        <f t="shared" si="8"/>
        <v>24</v>
      </c>
      <c r="J42" s="22">
        <v>93</v>
      </c>
      <c r="K42" s="22">
        <v>64</v>
      </c>
      <c r="L42" s="8" t="str">
        <f t="shared" si="9"/>
        <v>ниже</v>
      </c>
      <c r="M42" s="8">
        <f t="shared" si="10"/>
        <v>7</v>
      </c>
      <c r="N42" s="8" t="str">
        <f t="shared" si="11"/>
        <v>выше</v>
      </c>
      <c r="O42" s="8">
        <f t="shared" si="12"/>
        <v>14</v>
      </c>
    </row>
    <row r="43" spans="1:15" ht="12.75">
      <c r="A43" s="24" t="s">
        <v>58</v>
      </c>
      <c r="B43" s="22">
        <v>70</v>
      </c>
      <c r="C43" s="22">
        <v>0</v>
      </c>
      <c r="D43" s="22">
        <v>75</v>
      </c>
      <c r="E43" s="22">
        <v>50</v>
      </c>
      <c r="F43" s="8" t="str">
        <f t="shared" si="5"/>
        <v>выше</v>
      </c>
      <c r="G43" s="8">
        <f t="shared" si="6"/>
        <v>5</v>
      </c>
      <c r="H43" s="8" t="str">
        <f>IF(E43&gt;C43,"выше",IF(E43&lt;C43,"ниже","без изменений"))</f>
        <v>выше</v>
      </c>
      <c r="I43" s="8">
        <f t="shared" si="8"/>
        <v>50</v>
      </c>
      <c r="J43" s="22">
        <v>91</v>
      </c>
      <c r="K43" s="22">
        <v>73</v>
      </c>
      <c r="L43" s="8" t="str">
        <f t="shared" si="9"/>
        <v>выше</v>
      </c>
      <c r="M43" s="8">
        <f t="shared" si="10"/>
        <v>16</v>
      </c>
      <c r="N43" s="8" t="str">
        <f t="shared" si="11"/>
        <v>выше</v>
      </c>
      <c r="O43" s="8">
        <f t="shared" si="12"/>
        <v>23</v>
      </c>
    </row>
    <row r="44" spans="1:15" ht="12.75">
      <c r="A44" s="24" t="s">
        <v>59</v>
      </c>
      <c r="B44" s="22">
        <v>47</v>
      </c>
      <c r="C44" s="22">
        <v>0</v>
      </c>
      <c r="D44" s="22">
        <v>77</v>
      </c>
      <c r="E44" s="22">
        <v>40</v>
      </c>
      <c r="F44" s="8" t="str">
        <f t="shared" si="5"/>
        <v>выше</v>
      </c>
      <c r="G44" s="8">
        <f t="shared" si="6"/>
        <v>30</v>
      </c>
      <c r="H44" s="8" t="str">
        <f t="shared" si="7"/>
        <v>выше</v>
      </c>
      <c r="I44" s="8">
        <f t="shared" si="8"/>
        <v>40</v>
      </c>
      <c r="J44" s="22">
        <v>82</v>
      </c>
      <c r="K44" s="22">
        <v>41</v>
      </c>
      <c r="L44" s="8" t="str">
        <f t="shared" si="9"/>
        <v>выше</v>
      </c>
      <c r="M44" s="8">
        <f t="shared" si="10"/>
        <v>5</v>
      </c>
      <c r="N44" s="8" t="str">
        <f t="shared" si="11"/>
        <v>выше</v>
      </c>
      <c r="O44" s="8">
        <f t="shared" si="12"/>
        <v>1</v>
      </c>
    </row>
    <row r="45" spans="1:15" ht="12.75">
      <c r="A45" s="24" t="s">
        <v>60</v>
      </c>
      <c r="B45" s="22">
        <v>91</v>
      </c>
      <c r="C45" s="22">
        <v>91</v>
      </c>
      <c r="D45" s="22">
        <v>100</v>
      </c>
      <c r="E45" s="22">
        <v>83</v>
      </c>
      <c r="F45" s="8" t="str">
        <f t="shared" si="5"/>
        <v>выше</v>
      </c>
      <c r="G45" s="8">
        <f t="shared" si="6"/>
        <v>9</v>
      </c>
      <c r="H45" s="8" t="str">
        <f t="shared" si="7"/>
        <v>ниже</v>
      </c>
      <c r="I45" s="8">
        <f t="shared" si="8"/>
        <v>8</v>
      </c>
      <c r="J45" s="22">
        <v>100</v>
      </c>
      <c r="K45" s="22">
        <v>83</v>
      </c>
      <c r="L45" s="8" t="str">
        <f t="shared" si="9"/>
        <v>без изменений</v>
      </c>
      <c r="M45" s="8">
        <f t="shared" si="10"/>
        <v>0</v>
      </c>
      <c r="N45" s="8" t="str">
        <f t="shared" si="11"/>
        <v>без изменений</v>
      </c>
      <c r="O45" s="8">
        <f t="shared" si="12"/>
        <v>0</v>
      </c>
    </row>
    <row r="46" spans="1:15" ht="12.75">
      <c r="A46" s="24" t="s">
        <v>61</v>
      </c>
      <c r="B46" s="22">
        <v>50</v>
      </c>
      <c r="C46" s="22">
        <v>30</v>
      </c>
      <c r="D46" s="22">
        <v>100</v>
      </c>
      <c r="E46" s="22">
        <v>25</v>
      </c>
      <c r="F46" s="8" t="str">
        <f t="shared" si="5"/>
        <v>выше</v>
      </c>
      <c r="G46" s="8">
        <f t="shared" si="6"/>
        <v>50</v>
      </c>
      <c r="H46" s="8" t="str">
        <f t="shared" si="7"/>
        <v>ниже</v>
      </c>
      <c r="I46" s="8">
        <f t="shared" si="8"/>
        <v>5</v>
      </c>
      <c r="J46" s="22">
        <v>100</v>
      </c>
      <c r="K46" s="22">
        <v>50</v>
      </c>
      <c r="L46" s="8" t="str">
        <f t="shared" si="9"/>
        <v>без изменений</v>
      </c>
      <c r="M46" s="8">
        <f t="shared" si="10"/>
        <v>0</v>
      </c>
      <c r="N46" s="8" t="str">
        <f t="shared" si="11"/>
        <v>выше</v>
      </c>
      <c r="O46" s="8">
        <f t="shared" si="12"/>
        <v>25</v>
      </c>
    </row>
    <row r="47" spans="1:15" ht="12.75">
      <c r="A47" s="24" t="s">
        <v>62</v>
      </c>
      <c r="B47" s="22">
        <v>72</v>
      </c>
      <c r="C47" s="22">
        <v>72</v>
      </c>
      <c r="D47" s="22">
        <v>75</v>
      </c>
      <c r="E47" s="22">
        <v>58</v>
      </c>
      <c r="F47" s="8" t="str">
        <f t="shared" si="5"/>
        <v>выше</v>
      </c>
      <c r="G47" s="8">
        <f t="shared" si="6"/>
        <v>3</v>
      </c>
      <c r="H47" s="8" t="str">
        <f t="shared" si="7"/>
        <v>ниже</v>
      </c>
      <c r="I47" s="8">
        <f t="shared" si="8"/>
        <v>14</v>
      </c>
      <c r="J47" s="22">
        <v>75</v>
      </c>
      <c r="K47" s="22">
        <v>50</v>
      </c>
      <c r="L47" s="8" t="str">
        <f t="shared" si="9"/>
        <v>без изменений</v>
      </c>
      <c r="M47" s="8">
        <f t="shared" si="10"/>
        <v>0</v>
      </c>
      <c r="N47" s="8" t="str">
        <f t="shared" si="11"/>
        <v>ниже</v>
      </c>
      <c r="O47" s="8">
        <f t="shared" si="12"/>
        <v>8</v>
      </c>
    </row>
    <row r="48" spans="1:15" ht="12.75">
      <c r="A48" s="24" t="s">
        <v>64</v>
      </c>
      <c r="B48" s="22">
        <v>100</v>
      </c>
      <c r="C48" s="22">
        <v>90</v>
      </c>
      <c r="D48" s="22">
        <v>72</v>
      </c>
      <c r="E48" s="22">
        <v>72</v>
      </c>
      <c r="F48" s="8" t="str">
        <f t="shared" si="5"/>
        <v>ниже</v>
      </c>
      <c r="G48" s="8">
        <f t="shared" si="6"/>
        <v>28</v>
      </c>
      <c r="H48" s="8" t="str">
        <f t="shared" si="7"/>
        <v>ниже</v>
      </c>
      <c r="I48" s="8">
        <f t="shared" si="8"/>
        <v>18</v>
      </c>
      <c r="J48" s="22">
        <v>82</v>
      </c>
      <c r="K48" s="22">
        <v>55</v>
      </c>
      <c r="L48" s="8" t="str">
        <f t="shared" si="9"/>
        <v>выше</v>
      </c>
      <c r="M48" s="8">
        <f t="shared" si="10"/>
        <v>10</v>
      </c>
      <c r="N48" s="8" t="str">
        <f t="shared" si="11"/>
        <v>ниже</v>
      </c>
      <c r="O48" s="8">
        <f t="shared" si="12"/>
        <v>17</v>
      </c>
    </row>
    <row r="49" spans="1:15" ht="12.75">
      <c r="A49" s="24" t="s">
        <v>65</v>
      </c>
      <c r="B49" s="22">
        <v>67</v>
      </c>
      <c r="C49" s="22">
        <v>56</v>
      </c>
      <c r="D49" s="22">
        <v>27</v>
      </c>
      <c r="E49" s="22">
        <v>0</v>
      </c>
      <c r="F49" s="8" t="str">
        <f t="shared" si="5"/>
        <v>ниже</v>
      </c>
      <c r="G49" s="8">
        <f t="shared" si="6"/>
        <v>40</v>
      </c>
      <c r="H49" s="8" t="str">
        <f t="shared" si="7"/>
        <v>ниже</v>
      </c>
      <c r="I49" s="8">
        <f t="shared" si="8"/>
        <v>56</v>
      </c>
      <c r="J49" s="22">
        <v>40</v>
      </c>
      <c r="K49" s="22">
        <v>10</v>
      </c>
      <c r="L49" s="8" t="str">
        <f t="shared" si="9"/>
        <v>выше</v>
      </c>
      <c r="M49" s="8">
        <f t="shared" si="10"/>
        <v>13</v>
      </c>
      <c r="N49" s="8" t="str">
        <f t="shared" si="11"/>
        <v>выше</v>
      </c>
      <c r="O49" s="8">
        <f t="shared" si="12"/>
        <v>10</v>
      </c>
    </row>
    <row r="50" spans="1:15" ht="12.75">
      <c r="A50" s="24" t="s">
        <v>85</v>
      </c>
      <c r="B50" s="22">
        <v>100</v>
      </c>
      <c r="C50" s="22">
        <v>67</v>
      </c>
      <c r="D50" s="22">
        <v>100</v>
      </c>
      <c r="E50" s="22">
        <v>50</v>
      </c>
      <c r="F50" s="8" t="str">
        <f t="shared" si="5"/>
        <v>без изменений</v>
      </c>
      <c r="G50" s="8">
        <f t="shared" si="6"/>
        <v>0</v>
      </c>
      <c r="H50" s="8" t="str">
        <f t="shared" si="7"/>
        <v>ниже</v>
      </c>
      <c r="I50" s="8">
        <f t="shared" si="8"/>
        <v>17</v>
      </c>
      <c r="J50" s="22">
        <v>100</v>
      </c>
      <c r="K50" s="22">
        <v>100</v>
      </c>
      <c r="L50" s="8" t="str">
        <f t="shared" si="9"/>
        <v>без изменений</v>
      </c>
      <c r="M50" s="8">
        <f t="shared" si="10"/>
        <v>0</v>
      </c>
      <c r="N50" s="8" t="str">
        <f t="shared" si="11"/>
        <v>выше</v>
      </c>
      <c r="O50" s="8">
        <f t="shared" si="12"/>
        <v>50</v>
      </c>
    </row>
    <row r="51" spans="1:15" ht="12.75">
      <c r="A51" s="24" t="s">
        <v>67</v>
      </c>
      <c r="B51" s="22">
        <v>100</v>
      </c>
      <c r="C51" s="22">
        <v>88</v>
      </c>
      <c r="D51" s="22">
        <v>100</v>
      </c>
      <c r="E51" s="22">
        <v>90</v>
      </c>
      <c r="F51" s="8" t="str">
        <f>IF(D51&gt;B51,"выше",IF(D51&lt;B51,"ниже","без изменений"))</f>
        <v>без изменений</v>
      </c>
      <c r="G51" s="8">
        <f>ABS(D51-B51)</f>
        <v>0</v>
      </c>
      <c r="H51" s="8" t="str">
        <f>IF(E51&gt;C51,"выше",IF(E51&lt;C51,"ниже","без изменений"))</f>
        <v>выше</v>
      </c>
      <c r="I51" s="8">
        <f>ABS(E51-C51)</f>
        <v>2</v>
      </c>
      <c r="J51" s="22">
        <v>100</v>
      </c>
      <c r="K51" s="22">
        <v>100</v>
      </c>
      <c r="L51" s="8" t="str">
        <f>IF(J51&gt;D51,"выше",IF(J51&lt;D51,"ниже","без изменений"))</f>
        <v>без изменений</v>
      </c>
      <c r="M51" s="8">
        <f>ABS(J51-D51)</f>
        <v>0</v>
      </c>
      <c r="N51" s="8" t="str">
        <f>IF(K51&gt;E51,"выше",IF(K51&lt;E51,"ниже","без изменений"))</f>
        <v>выше</v>
      </c>
      <c r="O51" s="8">
        <f>ABS(K51-E51)</f>
        <v>10</v>
      </c>
    </row>
    <row r="52" spans="1:15" ht="12.75">
      <c r="A52" s="24" t="s">
        <v>68</v>
      </c>
      <c r="B52" s="22">
        <v>100</v>
      </c>
      <c r="C52" s="22">
        <v>81</v>
      </c>
      <c r="D52" s="22">
        <v>100</v>
      </c>
      <c r="E52" s="22">
        <v>86</v>
      </c>
      <c r="F52" s="8" t="str">
        <f>IF(D52&gt;B52,"выше",IF(D52&lt;B52,"ниже","без изменений"))</f>
        <v>без изменений</v>
      </c>
      <c r="G52" s="8">
        <f>ABS(D52-B52)</f>
        <v>0</v>
      </c>
      <c r="H52" s="8" t="str">
        <f>IF(E52&gt;C52,"выше",IF(E52&lt;C52,"ниже","без изменений"))</f>
        <v>выше</v>
      </c>
      <c r="I52" s="8">
        <f>ABS(E52-C52)</f>
        <v>5</v>
      </c>
      <c r="J52" s="22">
        <v>100</v>
      </c>
      <c r="K52" s="22">
        <v>100</v>
      </c>
      <c r="L52" s="8" t="str">
        <f>IF(J52&gt;D52,"выше",IF(J52&lt;D52,"ниже","без изменений"))</f>
        <v>без изменений</v>
      </c>
      <c r="M52" s="8">
        <f>ABS(J52-D52)</f>
        <v>0</v>
      </c>
      <c r="N52" s="8" t="str">
        <f>IF(K52&gt;E52,"выше",IF(K52&lt;E52,"ниже","без изменений"))</f>
        <v>выше</v>
      </c>
      <c r="O52" s="8">
        <f>ABS(K52-E52)</f>
        <v>14</v>
      </c>
    </row>
    <row r="53" spans="1:15" ht="12.75">
      <c r="A53" s="24" t="s">
        <v>109</v>
      </c>
      <c r="B53" s="22">
        <v>71</v>
      </c>
      <c r="C53" s="22">
        <v>71</v>
      </c>
      <c r="D53" s="22">
        <v>100</v>
      </c>
      <c r="E53" s="22">
        <v>12</v>
      </c>
      <c r="F53" s="8" t="str">
        <f>IF(D53&gt;B53,"выше",IF(D53&lt;B53,"ниже","без изменений"))</f>
        <v>выше</v>
      </c>
      <c r="G53" s="8">
        <f>ABS(D53-B53)</f>
        <v>29</v>
      </c>
      <c r="H53" s="8" t="str">
        <f>IF(E53&gt;C53,"выше",IF(E53&lt;C53,"ниже","без изменений"))</f>
        <v>ниже</v>
      </c>
      <c r="I53" s="8">
        <f>ABS(E53-C53)</f>
        <v>59</v>
      </c>
      <c r="J53" s="22">
        <v>100</v>
      </c>
      <c r="K53" s="22">
        <v>89</v>
      </c>
      <c r="L53" s="8" t="str">
        <f>IF(J53&gt;D53,"выше",IF(J53&lt;D53,"ниже","без изменений"))</f>
        <v>без изменений</v>
      </c>
      <c r="M53" s="8">
        <f>ABS(J53-D53)</f>
        <v>0</v>
      </c>
      <c r="N53" s="8" t="str">
        <f>IF(K53&gt;E53,"выше",IF(K53&lt;E53,"ниже","без изменений"))</f>
        <v>выше</v>
      </c>
      <c r="O53" s="8">
        <f>ABS(K53-E53)</f>
        <v>77</v>
      </c>
    </row>
    <row r="55" spans="1:15" ht="12.75">
      <c r="A55" s="9" t="s">
        <v>4</v>
      </c>
      <c r="B55" s="103">
        <f>AVERAGE(B35:B53)</f>
        <v>80.26666666666667</v>
      </c>
      <c r="C55" s="103">
        <f>AVERAGE(C35:C53)</f>
        <v>53.86666666666667</v>
      </c>
      <c r="D55" s="8">
        <f>AVERAGE(D35:D53)</f>
        <v>85.5</v>
      </c>
      <c r="E55" s="8">
        <f>AVERAGE(E35:E53)</f>
        <v>51.333333333333336</v>
      </c>
      <c r="F55" s="8" t="str">
        <f t="shared" si="5"/>
        <v>выше</v>
      </c>
      <c r="G55" s="8">
        <f>ABS(D55-B55)</f>
        <v>5.233333333333334</v>
      </c>
      <c r="H55" s="8" t="str">
        <f t="shared" si="7"/>
        <v>ниже</v>
      </c>
      <c r="I55" s="8">
        <f>ABS(E55-C55)</f>
        <v>2.5333333333333314</v>
      </c>
      <c r="J55" s="8">
        <f>AVERAGE(J35:J53)</f>
        <v>80.84210526315789</v>
      </c>
      <c r="K55" s="8">
        <f>AVERAGE(K35:K53)</f>
        <v>50.63157894736842</v>
      </c>
      <c r="L55" s="8" t="str">
        <f t="shared" si="9"/>
        <v>ниже</v>
      </c>
      <c r="M55" s="8">
        <f>ABS(J55-D55)</f>
        <v>4.65789473684211</v>
      </c>
      <c r="N55" s="8" t="str">
        <f t="shared" si="11"/>
        <v>ниже</v>
      </c>
      <c r="O55" s="8">
        <f>ABS(K55-E55)</f>
        <v>0.701754385964918</v>
      </c>
    </row>
    <row r="57" ht="12.75">
      <c r="B57" t="s">
        <v>141</v>
      </c>
    </row>
    <row r="58" spans="1:2" ht="12.75">
      <c r="A58" t="s">
        <v>142</v>
      </c>
      <c r="B58" t="s">
        <v>143</v>
      </c>
    </row>
    <row r="59" ht="12.75">
      <c r="B59" t="s">
        <v>145</v>
      </c>
    </row>
    <row r="60" ht="12.75">
      <c r="B60" t="s">
        <v>144</v>
      </c>
    </row>
  </sheetData>
  <sheetProtection/>
  <mergeCells count="36">
    <mergeCell ref="AG5:AG6"/>
    <mergeCell ref="A32:A34"/>
    <mergeCell ref="B32:O32"/>
    <mergeCell ref="B33:C33"/>
    <mergeCell ref="D33:E33"/>
    <mergeCell ref="F33:G34"/>
    <mergeCell ref="H33:I34"/>
    <mergeCell ref="J33:K33"/>
    <mergeCell ref="L33:M34"/>
    <mergeCell ref="N33:O34"/>
    <mergeCell ref="Y5:Y6"/>
    <mergeCell ref="Z5:Z6"/>
    <mergeCell ref="AA5:AA6"/>
    <mergeCell ref="AB5:AD5"/>
    <mergeCell ref="AE5:AE6"/>
    <mergeCell ref="AF5:AF6"/>
    <mergeCell ref="AH4:AH6"/>
    <mergeCell ref="B5:D5"/>
    <mergeCell ref="E5:E6"/>
    <mergeCell ref="F5:F6"/>
    <mergeCell ref="G5:G6"/>
    <mergeCell ref="H5:J5"/>
    <mergeCell ref="K5:K6"/>
    <mergeCell ref="L5:L6"/>
    <mergeCell ref="M5:M6"/>
    <mergeCell ref="N5:P5"/>
    <mergeCell ref="A4:A6"/>
    <mergeCell ref="B4:G4"/>
    <mergeCell ref="H4:M4"/>
    <mergeCell ref="N4:T4"/>
    <mergeCell ref="U4:AA4"/>
    <mergeCell ref="AB4:AG4"/>
    <mergeCell ref="R5:R6"/>
    <mergeCell ref="S5:S6"/>
    <mergeCell ref="T5:T6"/>
    <mergeCell ref="U5:W5"/>
  </mergeCells>
  <conditionalFormatting sqref="H54">
    <cfRule type="cellIs" priority="1" dxfId="2" operator="equal" stopIfTrue="1">
      <formula>"повысилась or повысилась"</formula>
    </cfRule>
    <cfRule type="cellIs" priority="2" dxfId="1" operator="equal" stopIfTrue="1">
      <formula>"понизилась or понизилось"</formula>
    </cfRule>
    <cfRule type="cellIs" priority="3" dxfId="0" operator="equal" stopIfTrue="1">
      <formula>"без изменений"</formula>
    </cfRule>
  </conditionalFormatting>
  <conditionalFormatting sqref="N55 F55 H55 L55 H35:H53 F35:F53 N35:N53 L35:L53">
    <cfRule type="cellIs" priority="4" dxfId="2" operator="equal" stopIfTrue="1">
      <formula>"выше"</formula>
    </cfRule>
    <cfRule type="cellIs" priority="5" dxfId="1" operator="equal" stopIfTrue="1">
      <formula>"ниже"</formula>
    </cfRule>
    <cfRule type="cellIs" priority="6" dxfId="0" operator="equal" stopIfTrue="1">
      <formula>"без изменений"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23"/>
  <sheetViews>
    <sheetView zoomScalePageLayoutView="0" workbookViewId="0" topLeftCell="A1">
      <selection activeCell="M33" sqref="M33"/>
    </sheetView>
  </sheetViews>
  <sheetFormatPr defaultColWidth="9.00390625" defaultRowHeight="12.75"/>
  <cols>
    <col min="1" max="1" width="13.625" style="0" customWidth="1"/>
    <col min="2" max="2" width="5.125" style="0" customWidth="1"/>
    <col min="3" max="3" width="6.625" style="0" customWidth="1"/>
    <col min="4" max="4" width="7.375" style="0" customWidth="1"/>
    <col min="5" max="11" width="4.25390625" style="0" customWidth="1"/>
    <col min="12" max="12" width="3.75390625" style="0" customWidth="1"/>
    <col min="13" max="13" width="4.25390625" style="0" customWidth="1"/>
    <col min="14" max="15" width="3.375" style="0" customWidth="1"/>
    <col min="16" max="16" width="4.75390625" style="0" customWidth="1"/>
    <col min="17" max="18" width="3.375" style="0" customWidth="1"/>
    <col min="19" max="19" width="3.875" style="0" customWidth="1"/>
    <col min="20" max="20" width="3.375" style="0" customWidth="1"/>
    <col min="21" max="21" width="3.75390625" style="0" customWidth="1"/>
    <col min="22" max="24" width="3.375" style="0" customWidth="1"/>
    <col min="25" max="26" width="3.25390625" style="0" customWidth="1"/>
    <col min="27" max="27" width="4.00390625" style="0" customWidth="1"/>
    <col min="28" max="37" width="3.25390625" style="0" customWidth="1"/>
    <col min="38" max="38" width="3.75390625" style="0" customWidth="1"/>
    <col min="39" max="57" width="3.25390625" style="0" customWidth="1"/>
  </cols>
  <sheetData>
    <row r="1" spans="1:10" ht="15.75">
      <c r="A1" s="4"/>
      <c r="B1" s="21" t="s">
        <v>51</v>
      </c>
      <c r="J1" s="4" t="s">
        <v>111</v>
      </c>
    </row>
    <row r="2" spans="1:2" ht="12.75">
      <c r="A2" s="3" t="s">
        <v>40</v>
      </c>
      <c r="B2" s="20" t="s">
        <v>52</v>
      </c>
    </row>
    <row r="3" spans="1:58" s="1" customFormat="1" ht="39.75" customHeight="1">
      <c r="A3" s="138" t="s">
        <v>43</v>
      </c>
      <c r="B3" s="139" t="s">
        <v>82</v>
      </c>
      <c r="C3" s="139"/>
      <c r="D3" s="138" t="s">
        <v>24</v>
      </c>
      <c r="E3" s="138" t="s">
        <v>25</v>
      </c>
      <c r="F3" s="138"/>
      <c r="G3" s="138"/>
      <c r="H3" s="138"/>
      <c r="I3" s="138"/>
      <c r="J3" s="138"/>
      <c r="K3" s="138"/>
      <c r="L3" s="138"/>
      <c r="M3" s="138"/>
      <c r="N3" s="138"/>
      <c r="O3" s="32"/>
      <c r="P3" s="138" t="s">
        <v>26</v>
      </c>
      <c r="Q3" s="138"/>
      <c r="R3" s="138"/>
      <c r="S3" s="138"/>
      <c r="T3" s="138"/>
      <c r="U3" s="138"/>
      <c r="V3" s="138"/>
      <c r="W3" s="138"/>
      <c r="X3" s="138"/>
      <c r="Y3" s="138"/>
      <c r="Z3" s="32"/>
      <c r="AA3" s="138" t="s">
        <v>27</v>
      </c>
      <c r="AB3" s="138"/>
      <c r="AC3" s="138"/>
      <c r="AD3" s="138"/>
      <c r="AE3" s="138"/>
      <c r="AF3" s="138"/>
      <c r="AG3" s="138"/>
      <c r="AH3" s="138"/>
      <c r="AI3" s="138"/>
      <c r="AJ3" s="138"/>
      <c r="AK3" s="32"/>
      <c r="AL3" s="138" t="s">
        <v>28</v>
      </c>
      <c r="AM3" s="138"/>
      <c r="AN3" s="138"/>
      <c r="AO3" s="138"/>
      <c r="AP3" s="138"/>
      <c r="AQ3" s="138"/>
      <c r="AR3" s="138"/>
      <c r="AS3" s="138"/>
      <c r="AT3" s="138"/>
      <c r="AU3" s="138"/>
      <c r="AV3" s="32"/>
      <c r="AW3" s="138" t="s">
        <v>29</v>
      </c>
      <c r="AX3" s="138"/>
      <c r="AY3" s="138"/>
      <c r="AZ3" s="138"/>
      <c r="BA3" s="138"/>
      <c r="BB3" s="138"/>
      <c r="BC3" s="138"/>
      <c r="BD3" s="138"/>
      <c r="BE3" s="42"/>
      <c r="BF3" s="140" t="s">
        <v>43</v>
      </c>
    </row>
    <row r="4" spans="1:58" ht="161.25" customHeight="1">
      <c r="A4" s="138"/>
      <c r="B4" s="11" t="s">
        <v>30</v>
      </c>
      <c r="C4" s="11" t="s">
        <v>31</v>
      </c>
      <c r="D4" s="138"/>
      <c r="E4" s="10" t="s">
        <v>74</v>
      </c>
      <c r="F4" s="12" t="s">
        <v>33</v>
      </c>
      <c r="G4" s="12" t="s">
        <v>34</v>
      </c>
      <c r="H4" s="12" t="s">
        <v>35</v>
      </c>
      <c r="I4" s="12" t="s">
        <v>36</v>
      </c>
      <c r="J4" s="12" t="s">
        <v>75</v>
      </c>
      <c r="K4" s="12" t="s">
        <v>37</v>
      </c>
      <c r="L4" s="13" t="s">
        <v>30</v>
      </c>
      <c r="M4" s="13" t="s">
        <v>31</v>
      </c>
      <c r="N4" s="13" t="s">
        <v>38</v>
      </c>
      <c r="O4" s="34" t="s">
        <v>73</v>
      </c>
      <c r="P4" s="10" t="s">
        <v>74</v>
      </c>
      <c r="Q4" s="12" t="s">
        <v>33</v>
      </c>
      <c r="R4" s="12" t="s">
        <v>34</v>
      </c>
      <c r="S4" s="12" t="s">
        <v>35</v>
      </c>
      <c r="T4" s="12" t="s">
        <v>36</v>
      </c>
      <c r="U4" s="12" t="s">
        <v>76</v>
      </c>
      <c r="V4" s="12" t="s">
        <v>37</v>
      </c>
      <c r="W4" s="13" t="s">
        <v>30</v>
      </c>
      <c r="X4" s="13" t="s">
        <v>31</v>
      </c>
      <c r="Y4" s="13" t="s">
        <v>38</v>
      </c>
      <c r="Z4" s="34" t="s">
        <v>73</v>
      </c>
      <c r="AA4" s="10" t="s">
        <v>74</v>
      </c>
      <c r="AB4" s="12" t="s">
        <v>33</v>
      </c>
      <c r="AC4" s="12" t="s">
        <v>34</v>
      </c>
      <c r="AD4" s="12" t="s">
        <v>35</v>
      </c>
      <c r="AE4" s="12" t="s">
        <v>36</v>
      </c>
      <c r="AF4" s="12" t="s">
        <v>76</v>
      </c>
      <c r="AG4" s="12" t="s">
        <v>37</v>
      </c>
      <c r="AH4" s="13" t="s">
        <v>30</v>
      </c>
      <c r="AI4" s="13" t="s">
        <v>31</v>
      </c>
      <c r="AJ4" s="13" t="s">
        <v>38</v>
      </c>
      <c r="AK4" s="34" t="s">
        <v>73</v>
      </c>
      <c r="AL4" s="10" t="s">
        <v>32</v>
      </c>
      <c r="AM4" s="12" t="s">
        <v>33</v>
      </c>
      <c r="AN4" s="12" t="s">
        <v>34</v>
      </c>
      <c r="AO4" s="12" t="s">
        <v>35</v>
      </c>
      <c r="AP4" s="12" t="s">
        <v>36</v>
      </c>
      <c r="AQ4" s="12" t="s">
        <v>76</v>
      </c>
      <c r="AR4" s="12" t="s">
        <v>37</v>
      </c>
      <c r="AS4" s="13" t="s">
        <v>30</v>
      </c>
      <c r="AT4" s="13" t="s">
        <v>31</v>
      </c>
      <c r="AU4" s="13" t="s">
        <v>38</v>
      </c>
      <c r="AV4" s="34" t="s">
        <v>73</v>
      </c>
      <c r="AW4" s="10" t="s">
        <v>39</v>
      </c>
      <c r="AX4" s="12" t="s">
        <v>35</v>
      </c>
      <c r="AY4" s="12" t="s">
        <v>36</v>
      </c>
      <c r="AZ4" s="12" t="s">
        <v>76</v>
      </c>
      <c r="BA4" s="12" t="s">
        <v>37</v>
      </c>
      <c r="BB4" s="13" t="s">
        <v>30</v>
      </c>
      <c r="BC4" s="13" t="s">
        <v>31</v>
      </c>
      <c r="BD4" s="13" t="s">
        <v>38</v>
      </c>
      <c r="BE4" s="34" t="s">
        <v>73</v>
      </c>
      <c r="BF4" s="141"/>
    </row>
    <row r="5" spans="1:58" ht="12.75">
      <c r="A5" s="25" t="s">
        <v>53</v>
      </c>
      <c r="B5" s="26">
        <v>100</v>
      </c>
      <c r="C5" s="26">
        <v>84</v>
      </c>
      <c r="D5" s="26">
        <v>25</v>
      </c>
      <c r="E5" s="27">
        <f>D5-G5+F5</f>
        <v>25</v>
      </c>
      <c r="F5" s="27">
        <v>0</v>
      </c>
      <c r="G5" s="27">
        <v>0</v>
      </c>
      <c r="H5" s="27">
        <v>25</v>
      </c>
      <c r="I5" s="27">
        <v>3</v>
      </c>
      <c r="J5" s="27">
        <v>12</v>
      </c>
      <c r="K5" s="27">
        <v>0</v>
      </c>
      <c r="L5" s="14">
        <f>(H5-K5)*100/H5</f>
        <v>100</v>
      </c>
      <c r="M5" s="39">
        <f>(J5+I5)*100/H5</f>
        <v>60</v>
      </c>
      <c r="N5" s="15">
        <f>I5*100/E5</f>
        <v>12</v>
      </c>
      <c r="O5" s="35">
        <f>(5*I5+4*J5+2*(E5-H5+K5)+3*(H5-I5-J5-K5))/H5</f>
        <v>3.72</v>
      </c>
      <c r="P5" s="27">
        <f>E5+Q5-R5</f>
        <v>25</v>
      </c>
      <c r="Q5" s="27">
        <v>0</v>
      </c>
      <c r="R5" s="27">
        <v>0</v>
      </c>
      <c r="S5" s="27">
        <v>25</v>
      </c>
      <c r="T5" s="27">
        <v>12</v>
      </c>
      <c r="U5" s="27">
        <v>11</v>
      </c>
      <c r="V5" s="27">
        <v>0</v>
      </c>
      <c r="W5" s="14">
        <f>(S5-V5)*100/S5</f>
        <v>100</v>
      </c>
      <c r="X5" s="14">
        <f>(U5+T5)*100/S5</f>
        <v>92</v>
      </c>
      <c r="Y5" s="15">
        <f>T5*100/P5</f>
        <v>48</v>
      </c>
      <c r="Z5" s="35">
        <f>(5*T5+4*U5+2*(P5-S5+V5)+3*(S5-T5-U5-V5))/S5</f>
        <v>4.4</v>
      </c>
      <c r="AA5" s="14">
        <f>P5+AB5-AC5</f>
        <v>25</v>
      </c>
      <c r="AB5" s="27">
        <v>0</v>
      </c>
      <c r="AC5" s="27">
        <v>0</v>
      </c>
      <c r="AD5" s="27">
        <v>25</v>
      </c>
      <c r="AE5" s="27">
        <v>5</v>
      </c>
      <c r="AF5" s="27">
        <v>15</v>
      </c>
      <c r="AG5" s="27">
        <v>0</v>
      </c>
      <c r="AH5" s="14">
        <f>(AD5-AG5)*100/AD5</f>
        <v>100</v>
      </c>
      <c r="AI5" s="27">
        <f>(AF5+AE5)*100/AD5</f>
        <v>80</v>
      </c>
      <c r="AJ5" s="15">
        <f>AE5*100/AA5</f>
        <v>20</v>
      </c>
      <c r="AK5" s="35">
        <f>(5*AE5+4*AF5+2*(AA5-AD5+AG5)+3*(AD5-AE5-AF5-AG5))/AD5</f>
        <v>4</v>
      </c>
      <c r="AL5" s="27">
        <f aca="true" t="shared" si="0" ref="AL5:AL20">AA5-AN5+AM5</f>
        <v>25</v>
      </c>
      <c r="AM5" s="27">
        <v>0</v>
      </c>
      <c r="AN5" s="27">
        <v>0</v>
      </c>
      <c r="AO5" s="27">
        <v>25</v>
      </c>
      <c r="AP5" s="27">
        <v>8</v>
      </c>
      <c r="AQ5" s="27">
        <v>9</v>
      </c>
      <c r="AR5" s="27">
        <v>0</v>
      </c>
      <c r="AS5" s="27">
        <f>(AO5-AR5)*100/AO5</f>
        <v>100</v>
      </c>
      <c r="AT5" s="27">
        <f>(AQ5+AP5)*100/AO5</f>
        <v>68</v>
      </c>
      <c r="AU5" s="16">
        <f>AP5*100/AL5</f>
        <v>32</v>
      </c>
      <c r="AV5" s="35">
        <f>(5*AP5+4*AQ5+2*(AL5-AO5+AR5)+3*(AO5-AP5-AQ5-AR5))/AO5</f>
        <v>4</v>
      </c>
      <c r="AW5" s="27">
        <f>AL5</f>
        <v>25</v>
      </c>
      <c r="AX5" s="27">
        <v>25</v>
      </c>
      <c r="AY5" s="27">
        <v>6</v>
      </c>
      <c r="AZ5" s="27">
        <v>15</v>
      </c>
      <c r="BA5" s="27">
        <v>0</v>
      </c>
      <c r="BB5" s="27">
        <f>(AX5-BA5)*100/AX5</f>
        <v>100</v>
      </c>
      <c r="BC5" s="27">
        <f>(AZ5+AY5)*100/AX5</f>
        <v>84</v>
      </c>
      <c r="BD5" s="16">
        <f aca="true" t="shared" si="1" ref="BD5:BD20">AY5*100/AW5</f>
        <v>24</v>
      </c>
      <c r="BE5" s="35">
        <f>(5*AY5+4*AZ5+2*(AW5-AX5+BA5)+3*(AX5-AY5-AZ5-BA5))/AX5</f>
        <v>4.08</v>
      </c>
      <c r="BF5" s="25" t="s">
        <v>53</v>
      </c>
    </row>
    <row r="6" spans="1:58" ht="12.75">
      <c r="A6" s="25" t="s">
        <v>54</v>
      </c>
      <c r="B6" s="26">
        <v>100</v>
      </c>
      <c r="C6" s="26">
        <v>88</v>
      </c>
      <c r="D6" s="26">
        <v>24</v>
      </c>
      <c r="E6" s="27">
        <f aca="true" t="shared" si="2" ref="E6:E20">D6-G6+F6</f>
        <v>24</v>
      </c>
      <c r="F6" s="27">
        <v>0</v>
      </c>
      <c r="G6" s="27">
        <v>0</v>
      </c>
      <c r="H6" s="27">
        <v>23</v>
      </c>
      <c r="I6" s="27">
        <v>1</v>
      </c>
      <c r="J6" s="27">
        <v>17</v>
      </c>
      <c r="K6" s="27">
        <v>0</v>
      </c>
      <c r="L6" s="14">
        <f aca="true" t="shared" si="3" ref="L6:L20">(H6-K6)*100/H6</f>
        <v>100</v>
      </c>
      <c r="M6" s="39">
        <f aca="true" t="shared" si="4" ref="M6:M20">(J6+I6)*100/H6</f>
        <v>78.26086956521739</v>
      </c>
      <c r="N6" s="15">
        <f aca="true" t="shared" si="5" ref="N6:N20">I6*100/E6</f>
        <v>4.166666666666667</v>
      </c>
      <c r="O6" s="35">
        <f aca="true" t="shared" si="6" ref="O6:O17">(5*I6+4*J6+2*(E6-H6+K6)+3*(H6-I6-J6-K6))/H6</f>
        <v>3.9130434782608696</v>
      </c>
      <c r="P6" s="27">
        <f aca="true" t="shared" si="7" ref="P6:P20">E6+Q6-R6</f>
        <v>25</v>
      </c>
      <c r="Q6" s="27">
        <v>1</v>
      </c>
      <c r="R6" s="27">
        <v>0</v>
      </c>
      <c r="S6" s="27">
        <v>25</v>
      </c>
      <c r="T6" s="27">
        <v>8</v>
      </c>
      <c r="U6" s="27">
        <v>15</v>
      </c>
      <c r="V6" s="27">
        <v>0</v>
      </c>
      <c r="W6" s="14">
        <f aca="true" t="shared" si="8" ref="W6:W20">(S6-V6)*100/S6</f>
        <v>100</v>
      </c>
      <c r="X6" s="14">
        <f aca="true" t="shared" si="9" ref="X6:X20">(U6+T6)*100/S6</f>
        <v>92</v>
      </c>
      <c r="Y6" s="15">
        <f aca="true" t="shared" si="10" ref="Y6:Y20">T6*100/P6</f>
        <v>32</v>
      </c>
      <c r="Z6" s="35">
        <f aca="true" t="shared" si="11" ref="Z6:Z20">(5*T6+4*U6+2*(P6-S6+V6)+3*(S6-T6-U6-V6))/S6</f>
        <v>4.24</v>
      </c>
      <c r="AA6" s="27">
        <f aca="true" t="shared" si="12" ref="AA6:AA20">P6+AB6-AC6</f>
        <v>25</v>
      </c>
      <c r="AB6" s="27">
        <v>0</v>
      </c>
      <c r="AC6" s="27">
        <v>0</v>
      </c>
      <c r="AD6" s="27">
        <v>25</v>
      </c>
      <c r="AE6" s="27">
        <v>10</v>
      </c>
      <c r="AF6" s="27">
        <v>14</v>
      </c>
      <c r="AG6" s="27">
        <v>0</v>
      </c>
      <c r="AH6" s="14">
        <f aca="true" t="shared" si="13" ref="AH6:AH20">(AD6-AG6)*100/AD6</f>
        <v>100</v>
      </c>
      <c r="AI6" s="27">
        <f aca="true" t="shared" si="14" ref="AI6:AI20">(AF6+AE6)*100/AD6</f>
        <v>96</v>
      </c>
      <c r="AJ6" s="15">
        <f aca="true" t="shared" si="15" ref="AJ6:AJ20">AE6*100/AA6</f>
        <v>40</v>
      </c>
      <c r="AK6" s="35">
        <f aca="true" t="shared" si="16" ref="AK6:AK17">(5*AE6+4*AF6+2*(AA6-AD6+AG6)+3*(AD6-AE6-AF6-AG6))/AD6</f>
        <v>4.36</v>
      </c>
      <c r="AL6" s="27">
        <f t="shared" si="0"/>
        <v>25</v>
      </c>
      <c r="AM6" s="27">
        <v>0</v>
      </c>
      <c r="AN6" s="27">
        <v>0</v>
      </c>
      <c r="AO6" s="27">
        <v>25</v>
      </c>
      <c r="AP6" s="27">
        <v>11</v>
      </c>
      <c r="AQ6" s="27">
        <v>11</v>
      </c>
      <c r="AR6" s="27">
        <v>0</v>
      </c>
      <c r="AS6" s="27">
        <f aca="true" t="shared" si="17" ref="AS6:AS20">(AO6-AR6)*100/AO6</f>
        <v>100</v>
      </c>
      <c r="AT6" s="27">
        <f aca="true" t="shared" si="18" ref="AT6:AT20">(AQ6+AP6)*100/AO6</f>
        <v>88</v>
      </c>
      <c r="AU6" s="16">
        <f aca="true" t="shared" si="19" ref="AU6:AU20">AP6*100/AL6</f>
        <v>44</v>
      </c>
      <c r="AV6" s="35">
        <f aca="true" t="shared" si="20" ref="AV6:AV20">(5*AP6+4*AQ6+2*(AL6-AO6+AR6)+3*(AO6-AP6-AQ6-AR6))/AO6</f>
        <v>4.32</v>
      </c>
      <c r="AW6" s="27">
        <f aca="true" t="shared" si="21" ref="AW6:AW20">AL6</f>
        <v>25</v>
      </c>
      <c r="AX6" s="27">
        <v>25</v>
      </c>
      <c r="AY6" s="27">
        <v>9</v>
      </c>
      <c r="AZ6" s="27">
        <v>15</v>
      </c>
      <c r="BA6" s="27">
        <v>0</v>
      </c>
      <c r="BB6" s="27">
        <f aca="true" t="shared" si="22" ref="BB6:BB20">(AX6-BA6)*100/AX6</f>
        <v>100</v>
      </c>
      <c r="BC6" s="27">
        <f aca="true" t="shared" si="23" ref="BC6:BC20">(AZ6+AY6)*100/AX6</f>
        <v>96</v>
      </c>
      <c r="BD6" s="16">
        <f t="shared" si="1"/>
        <v>36</v>
      </c>
      <c r="BE6" s="35">
        <f aca="true" t="shared" si="24" ref="BE6:BE20">(5*AY6+4*AZ6+2*(AW6-AX6+BA6)+3*(AX6-AY6-AZ6-BA6))/AX6</f>
        <v>4.32</v>
      </c>
      <c r="BF6" s="25" t="s">
        <v>54</v>
      </c>
    </row>
    <row r="7" spans="1:58" ht="12.75">
      <c r="A7" s="25" t="s">
        <v>55</v>
      </c>
      <c r="B7" s="26">
        <v>100</v>
      </c>
      <c r="C7" s="26">
        <v>63</v>
      </c>
      <c r="D7" s="26">
        <v>26</v>
      </c>
      <c r="E7" s="27">
        <f t="shared" si="2"/>
        <v>26</v>
      </c>
      <c r="F7" s="27">
        <v>0</v>
      </c>
      <c r="G7" s="27">
        <v>0</v>
      </c>
      <c r="H7" s="27">
        <v>26</v>
      </c>
      <c r="I7" s="27">
        <v>2</v>
      </c>
      <c r="J7" s="27">
        <v>9</v>
      </c>
      <c r="K7" s="27">
        <v>1</v>
      </c>
      <c r="L7" s="14">
        <f t="shared" si="3"/>
        <v>96.15384615384616</v>
      </c>
      <c r="M7" s="39">
        <f t="shared" si="4"/>
        <v>42.30769230769231</v>
      </c>
      <c r="N7" s="15">
        <f t="shared" si="5"/>
        <v>7.6923076923076925</v>
      </c>
      <c r="O7" s="35">
        <f t="shared" si="6"/>
        <v>3.4615384615384617</v>
      </c>
      <c r="P7" s="27">
        <f t="shared" si="7"/>
        <v>26</v>
      </c>
      <c r="Q7" s="27">
        <v>0</v>
      </c>
      <c r="R7" s="27">
        <v>0</v>
      </c>
      <c r="S7" s="27">
        <v>26</v>
      </c>
      <c r="T7" s="27">
        <v>2</v>
      </c>
      <c r="U7" s="27">
        <v>14</v>
      </c>
      <c r="V7" s="27">
        <v>1</v>
      </c>
      <c r="W7" s="14">
        <f t="shared" si="8"/>
        <v>96.15384615384616</v>
      </c>
      <c r="X7" s="14">
        <f t="shared" si="9"/>
        <v>61.53846153846154</v>
      </c>
      <c r="Y7" s="15">
        <f t="shared" si="10"/>
        <v>7.6923076923076925</v>
      </c>
      <c r="Z7" s="35">
        <f t="shared" si="11"/>
        <v>3.6538461538461537</v>
      </c>
      <c r="AA7" s="27">
        <f t="shared" si="12"/>
        <v>26</v>
      </c>
      <c r="AB7" s="27">
        <v>0</v>
      </c>
      <c r="AC7" s="27">
        <v>0</v>
      </c>
      <c r="AD7" s="27">
        <v>26</v>
      </c>
      <c r="AE7" s="27">
        <v>1</v>
      </c>
      <c r="AF7" s="27">
        <v>20</v>
      </c>
      <c r="AG7" s="27">
        <v>0</v>
      </c>
      <c r="AH7" s="14">
        <f t="shared" si="13"/>
        <v>100</v>
      </c>
      <c r="AI7" s="27">
        <f t="shared" si="14"/>
        <v>80.76923076923077</v>
      </c>
      <c r="AJ7" s="15">
        <f t="shared" si="15"/>
        <v>3.8461538461538463</v>
      </c>
      <c r="AK7" s="35">
        <f t="shared" si="16"/>
        <v>3.8461538461538463</v>
      </c>
      <c r="AL7" s="27">
        <f t="shared" si="0"/>
        <v>26</v>
      </c>
      <c r="AM7" s="27">
        <v>0</v>
      </c>
      <c r="AN7" s="27">
        <v>0</v>
      </c>
      <c r="AO7" s="27">
        <v>26</v>
      </c>
      <c r="AP7" s="27">
        <v>1</v>
      </c>
      <c r="AQ7" s="27">
        <v>16</v>
      </c>
      <c r="AR7" s="27">
        <v>0</v>
      </c>
      <c r="AS7" s="27">
        <f t="shared" si="17"/>
        <v>100</v>
      </c>
      <c r="AT7" s="27">
        <f t="shared" si="18"/>
        <v>65.38461538461539</v>
      </c>
      <c r="AU7" s="16">
        <f t="shared" si="19"/>
        <v>3.8461538461538463</v>
      </c>
      <c r="AV7" s="35">
        <f t="shared" si="20"/>
        <v>3.6923076923076925</v>
      </c>
      <c r="AW7" s="27">
        <f t="shared" si="21"/>
        <v>26</v>
      </c>
      <c r="AX7" s="27">
        <v>26</v>
      </c>
      <c r="AY7" s="27">
        <v>1</v>
      </c>
      <c r="AZ7" s="27">
        <v>17</v>
      </c>
      <c r="BA7" s="27">
        <v>0</v>
      </c>
      <c r="BB7" s="27">
        <f t="shared" si="22"/>
        <v>100</v>
      </c>
      <c r="BC7" s="27">
        <f t="shared" si="23"/>
        <v>69.23076923076923</v>
      </c>
      <c r="BD7" s="16">
        <f t="shared" si="1"/>
        <v>3.8461538461538463</v>
      </c>
      <c r="BE7" s="35">
        <f t="shared" si="24"/>
        <v>3.730769230769231</v>
      </c>
      <c r="BF7" s="25" t="s">
        <v>55</v>
      </c>
    </row>
    <row r="8" spans="1:58" ht="12.75">
      <c r="A8" s="25" t="s">
        <v>56</v>
      </c>
      <c r="B8" s="26">
        <v>100</v>
      </c>
      <c r="C8" s="26">
        <v>48</v>
      </c>
      <c r="D8" s="26">
        <v>24</v>
      </c>
      <c r="E8" s="27">
        <f t="shared" si="2"/>
        <v>24</v>
      </c>
      <c r="F8" s="27">
        <v>0</v>
      </c>
      <c r="G8" s="27">
        <v>0</v>
      </c>
      <c r="H8" s="27">
        <v>24</v>
      </c>
      <c r="I8" s="27">
        <v>0</v>
      </c>
      <c r="J8" s="27">
        <v>7</v>
      </c>
      <c r="K8" s="27">
        <v>1</v>
      </c>
      <c r="L8" s="14">
        <f t="shared" si="3"/>
        <v>95.83333333333333</v>
      </c>
      <c r="M8" s="39">
        <f t="shared" si="4"/>
        <v>29.166666666666668</v>
      </c>
      <c r="N8" s="15">
        <f t="shared" si="5"/>
        <v>0</v>
      </c>
      <c r="O8" s="35">
        <f t="shared" si="6"/>
        <v>3.25</v>
      </c>
      <c r="P8" s="27">
        <f t="shared" si="7"/>
        <v>24</v>
      </c>
      <c r="Q8" s="27">
        <v>0</v>
      </c>
      <c r="R8" s="27">
        <v>0</v>
      </c>
      <c r="S8" s="27">
        <v>24</v>
      </c>
      <c r="T8" s="27">
        <v>3</v>
      </c>
      <c r="U8" s="27">
        <v>10</v>
      </c>
      <c r="V8" s="27">
        <v>0</v>
      </c>
      <c r="W8" s="14">
        <f t="shared" si="8"/>
        <v>100</v>
      </c>
      <c r="X8" s="14">
        <f t="shared" si="9"/>
        <v>54.166666666666664</v>
      </c>
      <c r="Y8" s="15">
        <f t="shared" si="10"/>
        <v>12.5</v>
      </c>
      <c r="Z8" s="35">
        <f t="shared" si="11"/>
        <v>3.6666666666666665</v>
      </c>
      <c r="AA8" s="27">
        <f t="shared" si="12"/>
        <v>24</v>
      </c>
      <c r="AB8" s="27">
        <v>0</v>
      </c>
      <c r="AC8" s="27">
        <v>0</v>
      </c>
      <c r="AD8" s="27">
        <v>23</v>
      </c>
      <c r="AE8" s="27">
        <v>2</v>
      </c>
      <c r="AF8" s="27">
        <v>13</v>
      </c>
      <c r="AG8" s="27">
        <v>0</v>
      </c>
      <c r="AH8" s="14">
        <f t="shared" si="13"/>
        <v>100</v>
      </c>
      <c r="AI8" s="27">
        <f t="shared" si="14"/>
        <v>65.21739130434783</v>
      </c>
      <c r="AJ8" s="15">
        <f t="shared" si="15"/>
        <v>8.333333333333334</v>
      </c>
      <c r="AK8" s="35">
        <f t="shared" si="16"/>
        <v>3.8260869565217392</v>
      </c>
      <c r="AL8" s="27">
        <f t="shared" si="0"/>
        <v>24</v>
      </c>
      <c r="AM8" s="27">
        <v>0</v>
      </c>
      <c r="AN8" s="27">
        <v>0</v>
      </c>
      <c r="AO8" s="27">
        <v>24</v>
      </c>
      <c r="AP8" s="27">
        <v>1</v>
      </c>
      <c r="AQ8" s="27">
        <v>8</v>
      </c>
      <c r="AR8" s="27">
        <v>3</v>
      </c>
      <c r="AS8" s="27">
        <f t="shared" si="17"/>
        <v>87.5</v>
      </c>
      <c r="AT8" s="27">
        <f t="shared" si="18"/>
        <v>37.5</v>
      </c>
      <c r="AU8" s="16">
        <f t="shared" si="19"/>
        <v>4.166666666666667</v>
      </c>
      <c r="AV8" s="35">
        <f t="shared" si="20"/>
        <v>3.2916666666666665</v>
      </c>
      <c r="AW8" s="27">
        <f t="shared" si="21"/>
        <v>24</v>
      </c>
      <c r="AX8" s="27">
        <v>24</v>
      </c>
      <c r="AY8" s="27">
        <v>1</v>
      </c>
      <c r="AZ8" s="27">
        <v>12</v>
      </c>
      <c r="BA8" s="27">
        <v>0</v>
      </c>
      <c r="BB8" s="27">
        <f t="shared" si="22"/>
        <v>100</v>
      </c>
      <c r="BC8" s="27">
        <f t="shared" si="23"/>
        <v>54.166666666666664</v>
      </c>
      <c r="BD8" s="16">
        <f t="shared" si="1"/>
        <v>4.166666666666667</v>
      </c>
      <c r="BE8" s="35">
        <f t="shared" si="24"/>
        <v>3.5833333333333335</v>
      </c>
      <c r="BF8" s="25" t="s">
        <v>56</v>
      </c>
    </row>
    <row r="9" spans="1:58" ht="12.75">
      <c r="A9" s="25" t="s">
        <v>57</v>
      </c>
      <c r="B9" s="26">
        <v>100</v>
      </c>
      <c r="C9" s="26">
        <v>68</v>
      </c>
      <c r="D9" s="26">
        <v>24</v>
      </c>
      <c r="E9" s="27">
        <f t="shared" si="2"/>
        <v>24</v>
      </c>
      <c r="F9" s="27">
        <v>0</v>
      </c>
      <c r="G9" s="27">
        <v>0</v>
      </c>
      <c r="H9" s="27">
        <v>24</v>
      </c>
      <c r="I9" s="27">
        <v>0</v>
      </c>
      <c r="J9" s="27">
        <v>10</v>
      </c>
      <c r="K9" s="27">
        <v>0</v>
      </c>
      <c r="L9" s="14">
        <f t="shared" si="3"/>
        <v>100</v>
      </c>
      <c r="M9" s="39">
        <f t="shared" si="4"/>
        <v>41.666666666666664</v>
      </c>
      <c r="N9" s="15">
        <f t="shared" si="5"/>
        <v>0</v>
      </c>
      <c r="O9" s="35">
        <f t="shared" si="6"/>
        <v>3.4166666666666665</v>
      </c>
      <c r="P9" s="27">
        <f t="shared" si="7"/>
        <v>24</v>
      </c>
      <c r="Q9" s="27">
        <v>0</v>
      </c>
      <c r="R9" s="27">
        <v>0</v>
      </c>
      <c r="S9" s="27">
        <v>24</v>
      </c>
      <c r="T9" s="27">
        <v>2</v>
      </c>
      <c r="U9" s="27">
        <v>16</v>
      </c>
      <c r="V9" s="27">
        <v>0</v>
      </c>
      <c r="W9" s="14">
        <f t="shared" si="8"/>
        <v>100</v>
      </c>
      <c r="X9" s="14">
        <f t="shared" si="9"/>
        <v>75</v>
      </c>
      <c r="Y9" s="15">
        <f t="shared" si="10"/>
        <v>8.333333333333334</v>
      </c>
      <c r="Z9" s="35">
        <f t="shared" si="11"/>
        <v>3.8333333333333335</v>
      </c>
      <c r="AA9" s="27">
        <f t="shared" si="12"/>
        <v>24</v>
      </c>
      <c r="AB9" s="27">
        <v>0</v>
      </c>
      <c r="AC9" s="27">
        <v>0</v>
      </c>
      <c r="AD9" s="27">
        <v>24</v>
      </c>
      <c r="AE9" s="27">
        <v>6</v>
      </c>
      <c r="AF9" s="27">
        <v>15</v>
      </c>
      <c r="AG9" s="27">
        <v>0</v>
      </c>
      <c r="AH9" s="14">
        <f t="shared" si="13"/>
        <v>100</v>
      </c>
      <c r="AI9" s="27">
        <f t="shared" si="14"/>
        <v>87.5</v>
      </c>
      <c r="AJ9" s="15">
        <f t="shared" si="15"/>
        <v>25</v>
      </c>
      <c r="AK9" s="35">
        <f t="shared" si="16"/>
        <v>4.125</v>
      </c>
      <c r="AL9" s="27">
        <f t="shared" si="0"/>
        <v>24</v>
      </c>
      <c r="AM9" s="27">
        <v>0</v>
      </c>
      <c r="AN9" s="27">
        <v>0</v>
      </c>
      <c r="AO9" s="27">
        <v>24</v>
      </c>
      <c r="AP9" s="27">
        <v>2</v>
      </c>
      <c r="AQ9" s="27">
        <v>16</v>
      </c>
      <c r="AR9" s="27">
        <v>0</v>
      </c>
      <c r="AS9" s="27">
        <f t="shared" si="17"/>
        <v>100</v>
      </c>
      <c r="AT9" s="27">
        <f t="shared" si="18"/>
        <v>75</v>
      </c>
      <c r="AU9" s="16">
        <f t="shared" si="19"/>
        <v>8.333333333333334</v>
      </c>
      <c r="AV9" s="35">
        <f t="shared" si="20"/>
        <v>3.8333333333333335</v>
      </c>
      <c r="AW9" s="27">
        <f t="shared" si="21"/>
        <v>24</v>
      </c>
      <c r="AX9" s="27">
        <v>24</v>
      </c>
      <c r="AY9" s="27">
        <v>2</v>
      </c>
      <c r="AZ9" s="27">
        <v>18</v>
      </c>
      <c r="BA9" s="27">
        <v>0</v>
      </c>
      <c r="BB9" s="27">
        <f t="shared" si="22"/>
        <v>100</v>
      </c>
      <c r="BC9" s="27">
        <f t="shared" si="23"/>
        <v>83.33333333333333</v>
      </c>
      <c r="BD9" s="16">
        <f t="shared" si="1"/>
        <v>8.333333333333334</v>
      </c>
      <c r="BE9" s="35">
        <f t="shared" si="24"/>
        <v>3.9166666666666665</v>
      </c>
      <c r="BF9" s="25" t="s">
        <v>57</v>
      </c>
    </row>
    <row r="10" spans="1:58" ht="12.75">
      <c r="A10" s="25" t="s">
        <v>58</v>
      </c>
      <c r="B10" s="26">
        <v>100</v>
      </c>
      <c r="C10" s="26">
        <v>67</v>
      </c>
      <c r="D10" s="26">
        <v>25</v>
      </c>
      <c r="E10" s="27">
        <f t="shared" si="2"/>
        <v>25</v>
      </c>
      <c r="F10" s="27">
        <v>0</v>
      </c>
      <c r="G10" s="27">
        <v>0</v>
      </c>
      <c r="H10" s="27">
        <v>25</v>
      </c>
      <c r="I10" s="27">
        <v>0</v>
      </c>
      <c r="J10" s="27">
        <v>4</v>
      </c>
      <c r="K10" s="27">
        <v>2</v>
      </c>
      <c r="L10" s="14">
        <f t="shared" si="3"/>
        <v>92</v>
      </c>
      <c r="M10" s="39">
        <f t="shared" si="4"/>
        <v>16</v>
      </c>
      <c r="N10" s="15">
        <f t="shared" si="5"/>
        <v>0</v>
      </c>
      <c r="O10" s="35">
        <f t="shared" si="6"/>
        <v>3.08</v>
      </c>
      <c r="P10" s="27">
        <f t="shared" si="7"/>
        <v>26</v>
      </c>
      <c r="Q10" s="27">
        <v>1</v>
      </c>
      <c r="R10" s="27">
        <v>0</v>
      </c>
      <c r="S10" s="27">
        <v>25</v>
      </c>
      <c r="T10" s="27">
        <v>1</v>
      </c>
      <c r="U10" s="27">
        <v>14</v>
      </c>
      <c r="V10" s="27">
        <v>0</v>
      </c>
      <c r="W10" s="14">
        <f t="shared" si="8"/>
        <v>100</v>
      </c>
      <c r="X10" s="14">
        <f t="shared" si="9"/>
        <v>60</v>
      </c>
      <c r="Y10" s="15">
        <f t="shared" si="10"/>
        <v>3.8461538461538463</v>
      </c>
      <c r="Z10" s="35">
        <f t="shared" si="11"/>
        <v>3.72</v>
      </c>
      <c r="AA10" s="27">
        <f t="shared" si="12"/>
        <v>26</v>
      </c>
      <c r="AB10" s="27">
        <v>0</v>
      </c>
      <c r="AC10" s="27">
        <v>0</v>
      </c>
      <c r="AD10" s="27">
        <v>26</v>
      </c>
      <c r="AE10" s="27">
        <v>9</v>
      </c>
      <c r="AF10" s="27">
        <v>14</v>
      </c>
      <c r="AG10" s="27">
        <v>0</v>
      </c>
      <c r="AH10" s="14">
        <f t="shared" si="13"/>
        <v>100</v>
      </c>
      <c r="AI10" s="27">
        <f t="shared" si="14"/>
        <v>88.46153846153847</v>
      </c>
      <c r="AJ10" s="15">
        <f t="shared" si="15"/>
        <v>34.61538461538461</v>
      </c>
      <c r="AK10" s="35">
        <f t="shared" si="16"/>
        <v>4.230769230769231</v>
      </c>
      <c r="AL10" s="27">
        <f t="shared" si="0"/>
        <v>26</v>
      </c>
      <c r="AM10" s="27">
        <v>0</v>
      </c>
      <c r="AN10" s="27">
        <v>0</v>
      </c>
      <c r="AO10" s="27">
        <v>26</v>
      </c>
      <c r="AP10" s="27">
        <v>4</v>
      </c>
      <c r="AQ10" s="27">
        <v>16</v>
      </c>
      <c r="AR10" s="27">
        <v>0</v>
      </c>
      <c r="AS10" s="27">
        <f t="shared" si="17"/>
        <v>100</v>
      </c>
      <c r="AT10" s="27">
        <f t="shared" si="18"/>
        <v>76.92307692307692</v>
      </c>
      <c r="AU10" s="16">
        <f t="shared" si="19"/>
        <v>15.384615384615385</v>
      </c>
      <c r="AV10" s="35">
        <f t="shared" si="20"/>
        <v>3.923076923076923</v>
      </c>
      <c r="AW10" s="27">
        <f t="shared" si="21"/>
        <v>26</v>
      </c>
      <c r="AX10" s="27">
        <v>26</v>
      </c>
      <c r="AY10" s="27">
        <v>4</v>
      </c>
      <c r="AZ10" s="27">
        <v>16</v>
      </c>
      <c r="BA10" s="27">
        <v>0</v>
      </c>
      <c r="BB10" s="27">
        <f t="shared" si="22"/>
        <v>100</v>
      </c>
      <c r="BC10" s="27">
        <f t="shared" si="23"/>
        <v>76.92307692307692</v>
      </c>
      <c r="BD10" s="16">
        <f t="shared" si="1"/>
        <v>15.384615384615385</v>
      </c>
      <c r="BE10" s="35">
        <f t="shared" si="24"/>
        <v>3.923076923076923</v>
      </c>
      <c r="BF10" s="25" t="s">
        <v>58</v>
      </c>
    </row>
    <row r="11" spans="1:58" ht="12.75">
      <c r="A11" s="25" t="s">
        <v>59</v>
      </c>
      <c r="B11" s="26">
        <v>100</v>
      </c>
      <c r="C11" s="26">
        <v>48</v>
      </c>
      <c r="D11" s="26">
        <v>24</v>
      </c>
      <c r="E11" s="27">
        <f t="shared" si="2"/>
        <v>24</v>
      </c>
      <c r="F11" s="27">
        <v>0</v>
      </c>
      <c r="G11" s="27">
        <v>0</v>
      </c>
      <c r="H11" s="27">
        <v>24</v>
      </c>
      <c r="I11" s="27">
        <v>0</v>
      </c>
      <c r="J11" s="27">
        <v>7</v>
      </c>
      <c r="K11" s="27">
        <v>0</v>
      </c>
      <c r="L11" s="14">
        <f t="shared" si="3"/>
        <v>100</v>
      </c>
      <c r="M11" s="39">
        <f t="shared" si="4"/>
        <v>29.166666666666668</v>
      </c>
      <c r="N11" s="15">
        <f t="shared" si="5"/>
        <v>0</v>
      </c>
      <c r="O11" s="35">
        <f t="shared" si="6"/>
        <v>3.2916666666666665</v>
      </c>
      <c r="P11" s="27">
        <f t="shared" si="7"/>
        <v>24</v>
      </c>
      <c r="Q11" s="27">
        <v>0</v>
      </c>
      <c r="R11" s="27">
        <v>0</v>
      </c>
      <c r="S11" s="27">
        <v>24</v>
      </c>
      <c r="T11" s="27">
        <v>0</v>
      </c>
      <c r="U11" s="27">
        <v>16</v>
      </c>
      <c r="V11" s="27">
        <v>0</v>
      </c>
      <c r="W11" s="14">
        <f t="shared" si="8"/>
        <v>100</v>
      </c>
      <c r="X11" s="14">
        <f t="shared" si="9"/>
        <v>66.66666666666667</v>
      </c>
      <c r="Y11" s="15">
        <f t="shared" si="10"/>
        <v>0</v>
      </c>
      <c r="Z11" s="35">
        <f t="shared" si="11"/>
        <v>3.6666666666666665</v>
      </c>
      <c r="AA11" s="27">
        <f t="shared" si="12"/>
        <v>24</v>
      </c>
      <c r="AB11" s="27">
        <v>0</v>
      </c>
      <c r="AC11" s="27">
        <v>0</v>
      </c>
      <c r="AD11" s="27">
        <v>24</v>
      </c>
      <c r="AE11" s="27">
        <v>2</v>
      </c>
      <c r="AF11" s="27">
        <v>10</v>
      </c>
      <c r="AG11" s="27">
        <v>0</v>
      </c>
      <c r="AH11" s="14">
        <f t="shared" si="13"/>
        <v>100</v>
      </c>
      <c r="AI11" s="27">
        <f t="shared" si="14"/>
        <v>50</v>
      </c>
      <c r="AJ11" s="15">
        <f t="shared" si="15"/>
        <v>8.333333333333334</v>
      </c>
      <c r="AK11" s="35">
        <f t="shared" si="16"/>
        <v>3.5833333333333335</v>
      </c>
      <c r="AL11" s="27">
        <f t="shared" si="0"/>
        <v>24</v>
      </c>
      <c r="AM11" s="27">
        <v>0</v>
      </c>
      <c r="AN11" s="27">
        <v>0</v>
      </c>
      <c r="AO11" s="27">
        <v>24</v>
      </c>
      <c r="AP11" s="27">
        <v>1</v>
      </c>
      <c r="AQ11" s="27">
        <v>14</v>
      </c>
      <c r="AR11" s="27">
        <v>1</v>
      </c>
      <c r="AS11" s="27">
        <f t="shared" si="17"/>
        <v>95.83333333333333</v>
      </c>
      <c r="AT11" s="27">
        <f t="shared" si="18"/>
        <v>62.5</v>
      </c>
      <c r="AU11" s="16">
        <f t="shared" si="19"/>
        <v>4.166666666666667</v>
      </c>
      <c r="AV11" s="35">
        <f t="shared" si="20"/>
        <v>3.625</v>
      </c>
      <c r="AW11" s="27">
        <f t="shared" si="21"/>
        <v>24</v>
      </c>
      <c r="AX11" s="27">
        <v>24</v>
      </c>
      <c r="AY11" s="27">
        <v>1</v>
      </c>
      <c r="AZ11" s="27">
        <v>12</v>
      </c>
      <c r="BA11" s="27">
        <v>0</v>
      </c>
      <c r="BB11" s="27">
        <f t="shared" si="22"/>
        <v>100</v>
      </c>
      <c r="BC11" s="27">
        <f t="shared" si="23"/>
        <v>54.166666666666664</v>
      </c>
      <c r="BD11" s="16">
        <f t="shared" si="1"/>
        <v>4.166666666666667</v>
      </c>
      <c r="BE11" s="35">
        <f t="shared" si="24"/>
        <v>3.5833333333333335</v>
      </c>
      <c r="BF11" s="25" t="s">
        <v>59</v>
      </c>
    </row>
    <row r="12" spans="1:58" ht="12.75">
      <c r="A12" s="25" t="s">
        <v>60</v>
      </c>
      <c r="B12" s="26">
        <v>100</v>
      </c>
      <c r="C12" s="26">
        <v>70</v>
      </c>
      <c r="D12" s="26">
        <v>14</v>
      </c>
      <c r="E12" s="27">
        <f t="shared" si="2"/>
        <v>14</v>
      </c>
      <c r="F12" s="27">
        <v>0</v>
      </c>
      <c r="G12" s="27">
        <v>0</v>
      </c>
      <c r="H12" s="27">
        <v>14</v>
      </c>
      <c r="I12" s="27">
        <v>2</v>
      </c>
      <c r="J12" s="27">
        <v>9</v>
      </c>
      <c r="K12" s="27">
        <v>1</v>
      </c>
      <c r="L12" s="14">
        <f t="shared" si="3"/>
        <v>92.85714285714286</v>
      </c>
      <c r="M12" s="39">
        <f t="shared" si="4"/>
        <v>78.57142857142857</v>
      </c>
      <c r="N12" s="15">
        <f t="shared" si="5"/>
        <v>14.285714285714286</v>
      </c>
      <c r="O12" s="35">
        <f t="shared" si="6"/>
        <v>3.857142857142857</v>
      </c>
      <c r="P12" s="27">
        <f t="shared" si="7"/>
        <v>15</v>
      </c>
      <c r="Q12" s="27">
        <v>1</v>
      </c>
      <c r="R12" s="27">
        <v>0</v>
      </c>
      <c r="S12" s="27">
        <v>15</v>
      </c>
      <c r="T12" s="27">
        <v>4</v>
      </c>
      <c r="U12" s="27">
        <v>9</v>
      </c>
      <c r="V12" s="27">
        <v>0</v>
      </c>
      <c r="W12" s="14">
        <f t="shared" si="8"/>
        <v>100</v>
      </c>
      <c r="X12" s="14">
        <f t="shared" si="9"/>
        <v>86.66666666666667</v>
      </c>
      <c r="Y12" s="15">
        <f t="shared" si="10"/>
        <v>26.666666666666668</v>
      </c>
      <c r="Z12" s="35">
        <f t="shared" si="11"/>
        <v>4.133333333333334</v>
      </c>
      <c r="AA12" s="27">
        <f t="shared" si="12"/>
        <v>15</v>
      </c>
      <c r="AB12" s="27">
        <v>0</v>
      </c>
      <c r="AC12" s="27">
        <v>0</v>
      </c>
      <c r="AD12" s="27">
        <v>15</v>
      </c>
      <c r="AE12" s="27">
        <v>3</v>
      </c>
      <c r="AF12" s="27">
        <v>7</v>
      </c>
      <c r="AG12" s="27">
        <v>0</v>
      </c>
      <c r="AH12" s="14">
        <f t="shared" si="13"/>
        <v>100</v>
      </c>
      <c r="AI12" s="27">
        <f t="shared" si="14"/>
        <v>66.66666666666667</v>
      </c>
      <c r="AJ12" s="15">
        <f t="shared" si="15"/>
        <v>20</v>
      </c>
      <c r="AK12" s="35">
        <f t="shared" si="16"/>
        <v>3.8666666666666667</v>
      </c>
      <c r="AL12" s="27">
        <f t="shared" si="0"/>
        <v>15</v>
      </c>
      <c r="AM12" s="27">
        <v>0</v>
      </c>
      <c r="AN12" s="27">
        <v>0</v>
      </c>
      <c r="AO12" s="27">
        <v>15</v>
      </c>
      <c r="AP12" s="27">
        <v>6</v>
      </c>
      <c r="AQ12" s="27">
        <v>5</v>
      </c>
      <c r="AR12" s="27">
        <v>0</v>
      </c>
      <c r="AS12" s="27">
        <f t="shared" si="17"/>
        <v>100</v>
      </c>
      <c r="AT12" s="27">
        <f t="shared" si="18"/>
        <v>73.33333333333333</v>
      </c>
      <c r="AU12" s="16">
        <f t="shared" si="19"/>
        <v>40</v>
      </c>
      <c r="AV12" s="35">
        <f t="shared" si="20"/>
        <v>4.133333333333334</v>
      </c>
      <c r="AW12" s="27">
        <f t="shared" si="21"/>
        <v>15</v>
      </c>
      <c r="AX12" s="27">
        <v>15</v>
      </c>
      <c r="AY12" s="27">
        <v>4</v>
      </c>
      <c r="AZ12" s="27">
        <v>6</v>
      </c>
      <c r="BA12" s="27">
        <v>0</v>
      </c>
      <c r="BB12" s="27">
        <f t="shared" si="22"/>
        <v>100</v>
      </c>
      <c r="BC12" s="27">
        <f t="shared" si="23"/>
        <v>66.66666666666667</v>
      </c>
      <c r="BD12" s="16">
        <f t="shared" si="1"/>
        <v>26.666666666666668</v>
      </c>
      <c r="BE12" s="35">
        <f t="shared" si="24"/>
        <v>3.933333333333333</v>
      </c>
      <c r="BF12" s="25" t="s">
        <v>60</v>
      </c>
    </row>
    <row r="13" spans="1:58" ht="12.75">
      <c r="A13" s="25" t="s">
        <v>61</v>
      </c>
      <c r="B13" s="26">
        <v>100</v>
      </c>
      <c r="C13" s="26">
        <v>31</v>
      </c>
      <c r="D13" s="26">
        <v>14</v>
      </c>
      <c r="E13" s="27">
        <f t="shared" si="2"/>
        <v>14</v>
      </c>
      <c r="F13" s="27">
        <v>0</v>
      </c>
      <c r="G13" s="27">
        <v>0</v>
      </c>
      <c r="H13" s="27">
        <v>14</v>
      </c>
      <c r="I13" s="27">
        <v>0</v>
      </c>
      <c r="J13" s="27">
        <v>0</v>
      </c>
      <c r="K13" s="27">
        <v>2</v>
      </c>
      <c r="L13" s="14">
        <f t="shared" si="3"/>
        <v>85.71428571428571</v>
      </c>
      <c r="M13" s="39">
        <f t="shared" si="4"/>
        <v>0</v>
      </c>
      <c r="N13" s="15">
        <f t="shared" si="5"/>
        <v>0</v>
      </c>
      <c r="O13" s="35">
        <f t="shared" si="6"/>
        <v>2.857142857142857</v>
      </c>
      <c r="P13" s="27">
        <f t="shared" si="7"/>
        <v>14</v>
      </c>
      <c r="Q13" s="27">
        <v>0</v>
      </c>
      <c r="R13" s="27">
        <v>0</v>
      </c>
      <c r="S13" s="27">
        <v>14</v>
      </c>
      <c r="T13" s="27">
        <v>1</v>
      </c>
      <c r="U13" s="27">
        <v>3</v>
      </c>
      <c r="V13" s="27">
        <v>1</v>
      </c>
      <c r="W13" s="14">
        <f t="shared" si="8"/>
        <v>92.85714285714286</v>
      </c>
      <c r="X13" s="14">
        <f t="shared" si="9"/>
        <v>28.571428571428573</v>
      </c>
      <c r="Y13" s="15">
        <f t="shared" si="10"/>
        <v>7.142857142857143</v>
      </c>
      <c r="Z13" s="35">
        <f t="shared" si="11"/>
        <v>3.2857142857142856</v>
      </c>
      <c r="AA13" s="27">
        <f t="shared" si="12"/>
        <v>14</v>
      </c>
      <c r="AB13" s="27">
        <v>0</v>
      </c>
      <c r="AC13" s="27">
        <v>0</v>
      </c>
      <c r="AD13" s="27">
        <v>14</v>
      </c>
      <c r="AE13" s="27">
        <v>1</v>
      </c>
      <c r="AF13" s="27">
        <v>4</v>
      </c>
      <c r="AG13" s="27">
        <v>0</v>
      </c>
      <c r="AH13" s="14">
        <f t="shared" si="13"/>
        <v>100</v>
      </c>
      <c r="AI13" s="27">
        <f t="shared" si="14"/>
        <v>35.714285714285715</v>
      </c>
      <c r="AJ13" s="15">
        <f t="shared" si="15"/>
        <v>7.142857142857143</v>
      </c>
      <c r="AK13" s="35">
        <f t="shared" si="16"/>
        <v>3.4285714285714284</v>
      </c>
      <c r="AL13" s="27">
        <f t="shared" si="0"/>
        <v>14</v>
      </c>
      <c r="AM13" s="27">
        <v>0</v>
      </c>
      <c r="AN13" s="27">
        <v>0</v>
      </c>
      <c r="AO13" s="27">
        <v>14</v>
      </c>
      <c r="AP13" s="27">
        <v>2</v>
      </c>
      <c r="AQ13" s="27">
        <v>1</v>
      </c>
      <c r="AR13" s="27">
        <v>2</v>
      </c>
      <c r="AS13" s="27">
        <f t="shared" si="17"/>
        <v>85.71428571428571</v>
      </c>
      <c r="AT13" s="27">
        <f t="shared" si="18"/>
        <v>21.428571428571427</v>
      </c>
      <c r="AU13" s="16">
        <f t="shared" si="19"/>
        <v>14.285714285714286</v>
      </c>
      <c r="AV13" s="35">
        <f t="shared" si="20"/>
        <v>3.2142857142857144</v>
      </c>
      <c r="AW13" s="27">
        <f t="shared" si="21"/>
        <v>14</v>
      </c>
      <c r="AX13" s="27">
        <v>14</v>
      </c>
      <c r="AY13" s="27">
        <v>1</v>
      </c>
      <c r="AZ13" s="27">
        <v>2</v>
      </c>
      <c r="BA13" s="27">
        <v>0</v>
      </c>
      <c r="BB13" s="27">
        <f t="shared" si="22"/>
        <v>100</v>
      </c>
      <c r="BC13" s="27">
        <f t="shared" si="23"/>
        <v>21.428571428571427</v>
      </c>
      <c r="BD13" s="16">
        <f t="shared" si="1"/>
        <v>7.142857142857143</v>
      </c>
      <c r="BE13" s="35">
        <f t="shared" si="24"/>
        <v>3.2857142857142856</v>
      </c>
      <c r="BF13" s="25" t="s">
        <v>61</v>
      </c>
    </row>
    <row r="14" spans="1:58" ht="12.75">
      <c r="A14" s="25" t="s">
        <v>62</v>
      </c>
      <c r="B14" s="26">
        <v>100</v>
      </c>
      <c r="C14" s="26">
        <v>44</v>
      </c>
      <c r="D14" s="26">
        <v>13</v>
      </c>
      <c r="E14" s="27">
        <f t="shared" si="2"/>
        <v>13</v>
      </c>
      <c r="F14" s="27">
        <v>0</v>
      </c>
      <c r="G14" s="27">
        <v>0</v>
      </c>
      <c r="H14" s="27">
        <v>13</v>
      </c>
      <c r="I14" s="27">
        <v>1</v>
      </c>
      <c r="J14" s="27">
        <v>5</v>
      </c>
      <c r="K14" s="27">
        <v>2</v>
      </c>
      <c r="L14" s="14">
        <f t="shared" si="3"/>
        <v>84.61538461538461</v>
      </c>
      <c r="M14" s="39">
        <f t="shared" si="4"/>
        <v>46.15384615384615</v>
      </c>
      <c r="N14" s="15">
        <f t="shared" si="5"/>
        <v>7.6923076923076925</v>
      </c>
      <c r="O14" s="35">
        <f t="shared" si="6"/>
        <v>3.3846153846153846</v>
      </c>
      <c r="P14" s="27">
        <f t="shared" si="7"/>
        <v>13</v>
      </c>
      <c r="Q14" s="27">
        <v>0</v>
      </c>
      <c r="R14" s="27">
        <v>0</v>
      </c>
      <c r="S14" s="27">
        <v>13</v>
      </c>
      <c r="T14" s="27">
        <v>1</v>
      </c>
      <c r="U14" s="27">
        <v>8</v>
      </c>
      <c r="V14" s="27">
        <v>0</v>
      </c>
      <c r="W14" s="14">
        <f t="shared" si="8"/>
        <v>100</v>
      </c>
      <c r="X14" s="14">
        <f t="shared" si="9"/>
        <v>69.23076923076923</v>
      </c>
      <c r="Y14" s="15">
        <f t="shared" si="10"/>
        <v>7.6923076923076925</v>
      </c>
      <c r="Z14" s="35">
        <f t="shared" si="11"/>
        <v>3.769230769230769</v>
      </c>
      <c r="AA14" s="27">
        <f t="shared" si="12"/>
        <v>13</v>
      </c>
      <c r="AB14" s="27">
        <v>0</v>
      </c>
      <c r="AC14" s="27">
        <v>0</v>
      </c>
      <c r="AD14" s="27">
        <v>13</v>
      </c>
      <c r="AE14" s="27">
        <v>2</v>
      </c>
      <c r="AF14" s="27">
        <v>5</v>
      </c>
      <c r="AG14" s="27">
        <v>0</v>
      </c>
      <c r="AH14" s="14">
        <f t="shared" si="13"/>
        <v>100</v>
      </c>
      <c r="AI14" s="27">
        <f t="shared" si="14"/>
        <v>53.84615384615385</v>
      </c>
      <c r="AJ14" s="15">
        <f t="shared" si="15"/>
        <v>15.384615384615385</v>
      </c>
      <c r="AK14" s="35">
        <f t="shared" si="16"/>
        <v>3.6923076923076925</v>
      </c>
      <c r="AL14" s="27">
        <f t="shared" si="0"/>
        <v>13</v>
      </c>
      <c r="AM14" s="27">
        <v>0</v>
      </c>
      <c r="AN14" s="27">
        <v>0</v>
      </c>
      <c r="AO14" s="27">
        <v>13</v>
      </c>
      <c r="AP14" s="27">
        <v>2</v>
      </c>
      <c r="AQ14" s="27">
        <v>4</v>
      </c>
      <c r="AR14" s="27">
        <v>0</v>
      </c>
      <c r="AS14" s="27">
        <f t="shared" si="17"/>
        <v>100</v>
      </c>
      <c r="AT14" s="27">
        <f t="shared" si="18"/>
        <v>46.15384615384615</v>
      </c>
      <c r="AU14" s="16">
        <f t="shared" si="19"/>
        <v>15.384615384615385</v>
      </c>
      <c r="AV14" s="35">
        <f t="shared" si="20"/>
        <v>3.6153846153846154</v>
      </c>
      <c r="AW14" s="27">
        <f t="shared" si="21"/>
        <v>13</v>
      </c>
      <c r="AX14" s="27">
        <v>13</v>
      </c>
      <c r="AY14" s="27">
        <v>2</v>
      </c>
      <c r="AZ14" s="27">
        <v>7</v>
      </c>
      <c r="BA14" s="27">
        <v>0</v>
      </c>
      <c r="BB14" s="27">
        <f t="shared" si="22"/>
        <v>100</v>
      </c>
      <c r="BC14" s="27">
        <f t="shared" si="23"/>
        <v>69.23076923076923</v>
      </c>
      <c r="BD14" s="16">
        <f t="shared" si="1"/>
        <v>15.384615384615385</v>
      </c>
      <c r="BE14" s="35">
        <f t="shared" si="24"/>
        <v>3.8461538461538463</v>
      </c>
      <c r="BF14" s="25" t="s">
        <v>62</v>
      </c>
    </row>
    <row r="15" spans="1:58" ht="12.75">
      <c r="A15" s="25" t="s">
        <v>63</v>
      </c>
      <c r="B15" s="26" t="s">
        <v>69</v>
      </c>
      <c r="C15" s="26" t="s">
        <v>69</v>
      </c>
      <c r="D15" s="26">
        <v>20</v>
      </c>
      <c r="E15" s="27">
        <f t="shared" si="2"/>
        <v>19</v>
      </c>
      <c r="F15" s="27">
        <v>0</v>
      </c>
      <c r="G15" s="27">
        <v>1</v>
      </c>
      <c r="H15" s="27">
        <v>19</v>
      </c>
      <c r="I15" s="27">
        <v>4</v>
      </c>
      <c r="J15" s="27">
        <v>7</v>
      </c>
      <c r="K15" s="27">
        <v>0</v>
      </c>
      <c r="L15" s="14">
        <f t="shared" si="3"/>
        <v>100</v>
      </c>
      <c r="M15" s="39">
        <f t="shared" si="4"/>
        <v>57.89473684210526</v>
      </c>
      <c r="N15" s="15">
        <f t="shared" si="5"/>
        <v>21.05263157894737</v>
      </c>
      <c r="O15" s="35">
        <f t="shared" si="6"/>
        <v>3.789473684210526</v>
      </c>
      <c r="P15" s="27">
        <f t="shared" si="7"/>
        <v>19</v>
      </c>
      <c r="Q15" s="27">
        <v>0</v>
      </c>
      <c r="R15" s="27">
        <v>0</v>
      </c>
      <c r="S15" s="27">
        <v>19</v>
      </c>
      <c r="T15" s="27">
        <v>0</v>
      </c>
      <c r="U15" s="27">
        <v>14</v>
      </c>
      <c r="V15" s="27">
        <v>0</v>
      </c>
      <c r="W15" s="14">
        <f t="shared" si="8"/>
        <v>100</v>
      </c>
      <c r="X15" s="14">
        <f t="shared" si="9"/>
        <v>73.6842105263158</v>
      </c>
      <c r="Y15" s="15">
        <f t="shared" si="10"/>
        <v>0</v>
      </c>
      <c r="Z15" s="35">
        <f t="shared" si="11"/>
        <v>3.736842105263158</v>
      </c>
      <c r="AA15" s="27">
        <f t="shared" si="12"/>
        <v>18</v>
      </c>
      <c r="AB15" s="27">
        <v>0</v>
      </c>
      <c r="AC15" s="27">
        <v>1</v>
      </c>
      <c r="AD15" s="27">
        <v>18</v>
      </c>
      <c r="AE15" s="27">
        <v>4</v>
      </c>
      <c r="AF15" s="27">
        <v>11</v>
      </c>
      <c r="AG15" s="27">
        <v>0</v>
      </c>
      <c r="AH15" s="14">
        <f t="shared" si="13"/>
        <v>100</v>
      </c>
      <c r="AI15" s="27">
        <f t="shared" si="14"/>
        <v>83.33333333333333</v>
      </c>
      <c r="AJ15" s="15">
        <f t="shared" si="15"/>
        <v>22.22222222222222</v>
      </c>
      <c r="AK15" s="35">
        <f t="shared" si="16"/>
        <v>4.055555555555555</v>
      </c>
      <c r="AL15" s="27">
        <f t="shared" si="0"/>
        <v>18</v>
      </c>
      <c r="AM15" s="27">
        <v>0</v>
      </c>
      <c r="AN15" s="27">
        <v>0</v>
      </c>
      <c r="AO15" s="27">
        <v>18</v>
      </c>
      <c r="AP15" s="27">
        <v>2</v>
      </c>
      <c r="AQ15" s="27">
        <v>12</v>
      </c>
      <c r="AR15" s="27">
        <v>0</v>
      </c>
      <c r="AS15" s="27">
        <f t="shared" si="17"/>
        <v>100</v>
      </c>
      <c r="AT15" s="27">
        <f t="shared" si="18"/>
        <v>77.77777777777777</v>
      </c>
      <c r="AU15" s="16">
        <f t="shared" si="19"/>
        <v>11.11111111111111</v>
      </c>
      <c r="AV15" s="35">
        <f t="shared" si="20"/>
        <v>3.888888888888889</v>
      </c>
      <c r="AW15" s="27">
        <f t="shared" si="21"/>
        <v>18</v>
      </c>
      <c r="AX15" s="27">
        <v>18</v>
      </c>
      <c r="AY15" s="27">
        <v>3</v>
      </c>
      <c r="AZ15" s="27">
        <v>11</v>
      </c>
      <c r="BA15" s="27">
        <v>0</v>
      </c>
      <c r="BB15" s="27">
        <f t="shared" si="22"/>
        <v>100</v>
      </c>
      <c r="BC15" s="27">
        <f t="shared" si="23"/>
        <v>77.77777777777777</v>
      </c>
      <c r="BD15" s="16">
        <f t="shared" si="1"/>
        <v>16.666666666666668</v>
      </c>
      <c r="BE15" s="35">
        <f t="shared" si="24"/>
        <v>3.9444444444444446</v>
      </c>
      <c r="BF15" s="25" t="s">
        <v>63</v>
      </c>
    </row>
    <row r="16" spans="1:58" ht="12.75">
      <c r="A16" s="25" t="s">
        <v>64</v>
      </c>
      <c r="B16" s="26">
        <v>100</v>
      </c>
      <c r="C16" s="26">
        <v>77</v>
      </c>
      <c r="D16" s="26">
        <v>14</v>
      </c>
      <c r="E16" s="27">
        <f t="shared" si="2"/>
        <v>14</v>
      </c>
      <c r="F16" s="27">
        <v>0</v>
      </c>
      <c r="G16" s="27">
        <v>0</v>
      </c>
      <c r="H16" s="27">
        <v>14</v>
      </c>
      <c r="I16" s="27">
        <v>0</v>
      </c>
      <c r="J16" s="27">
        <v>7</v>
      </c>
      <c r="K16" s="27">
        <v>1</v>
      </c>
      <c r="L16" s="14">
        <f t="shared" si="3"/>
        <v>92.85714285714286</v>
      </c>
      <c r="M16" s="39">
        <f t="shared" si="4"/>
        <v>50</v>
      </c>
      <c r="N16" s="15">
        <f t="shared" si="5"/>
        <v>0</v>
      </c>
      <c r="O16" s="35">
        <f t="shared" si="6"/>
        <v>3.4285714285714284</v>
      </c>
      <c r="P16" s="27">
        <f t="shared" si="7"/>
        <v>15</v>
      </c>
      <c r="Q16" s="27">
        <v>1</v>
      </c>
      <c r="R16" s="27">
        <v>0</v>
      </c>
      <c r="S16" s="27">
        <v>15</v>
      </c>
      <c r="T16" s="27">
        <v>0</v>
      </c>
      <c r="U16" s="27">
        <v>11</v>
      </c>
      <c r="V16" s="27">
        <v>0</v>
      </c>
      <c r="W16" s="14">
        <f t="shared" si="8"/>
        <v>100</v>
      </c>
      <c r="X16" s="14">
        <f t="shared" si="9"/>
        <v>73.33333333333333</v>
      </c>
      <c r="Y16" s="15">
        <f t="shared" si="10"/>
        <v>0</v>
      </c>
      <c r="Z16" s="35">
        <f t="shared" si="11"/>
        <v>3.7333333333333334</v>
      </c>
      <c r="AA16" s="27">
        <f t="shared" si="12"/>
        <v>14</v>
      </c>
      <c r="AB16" s="27">
        <v>0</v>
      </c>
      <c r="AC16" s="27">
        <v>1</v>
      </c>
      <c r="AD16" s="27">
        <v>14</v>
      </c>
      <c r="AE16" s="27">
        <v>1</v>
      </c>
      <c r="AF16" s="27">
        <v>8</v>
      </c>
      <c r="AG16" s="27">
        <v>1</v>
      </c>
      <c r="AH16" s="14">
        <f t="shared" si="13"/>
        <v>92.85714285714286</v>
      </c>
      <c r="AI16" s="27">
        <f t="shared" si="14"/>
        <v>64.28571428571429</v>
      </c>
      <c r="AJ16" s="15">
        <f t="shared" si="15"/>
        <v>7.142857142857143</v>
      </c>
      <c r="AK16" s="35">
        <f t="shared" si="16"/>
        <v>3.642857142857143</v>
      </c>
      <c r="AL16" s="27">
        <f t="shared" si="0"/>
        <v>14</v>
      </c>
      <c r="AM16" s="27">
        <v>0</v>
      </c>
      <c r="AN16" s="27">
        <v>0</v>
      </c>
      <c r="AO16" s="27">
        <v>14</v>
      </c>
      <c r="AP16" s="27">
        <v>1</v>
      </c>
      <c r="AQ16" s="27">
        <v>9</v>
      </c>
      <c r="AR16" s="27">
        <v>0</v>
      </c>
      <c r="AS16" s="27">
        <f t="shared" si="17"/>
        <v>100</v>
      </c>
      <c r="AT16" s="27">
        <f t="shared" si="18"/>
        <v>71.42857142857143</v>
      </c>
      <c r="AU16" s="16">
        <f t="shared" si="19"/>
        <v>7.142857142857143</v>
      </c>
      <c r="AV16" s="35">
        <f t="shared" si="20"/>
        <v>3.7857142857142856</v>
      </c>
      <c r="AW16" s="27">
        <f t="shared" si="21"/>
        <v>14</v>
      </c>
      <c r="AX16" s="27">
        <v>14</v>
      </c>
      <c r="AY16" s="27">
        <v>1</v>
      </c>
      <c r="AZ16" s="27">
        <v>10</v>
      </c>
      <c r="BA16" s="27">
        <v>0</v>
      </c>
      <c r="BB16" s="27">
        <f t="shared" si="22"/>
        <v>100</v>
      </c>
      <c r="BC16" s="27">
        <f t="shared" si="23"/>
        <v>78.57142857142857</v>
      </c>
      <c r="BD16" s="16">
        <f t="shared" si="1"/>
        <v>7.142857142857143</v>
      </c>
      <c r="BE16" s="35">
        <f t="shared" si="24"/>
        <v>3.857142857142857</v>
      </c>
      <c r="BF16" s="25" t="s">
        <v>64</v>
      </c>
    </row>
    <row r="17" spans="1:58" ht="12.75">
      <c r="A17" s="25" t="s">
        <v>65</v>
      </c>
      <c r="B17" s="26">
        <v>100</v>
      </c>
      <c r="C17" s="26">
        <v>67</v>
      </c>
      <c r="D17" s="26">
        <v>11</v>
      </c>
      <c r="E17" s="27">
        <f t="shared" si="2"/>
        <v>11</v>
      </c>
      <c r="F17" s="27">
        <v>0</v>
      </c>
      <c r="G17" s="27">
        <v>0</v>
      </c>
      <c r="H17" s="27">
        <v>11</v>
      </c>
      <c r="I17" s="27">
        <v>1</v>
      </c>
      <c r="J17" s="27">
        <v>5</v>
      </c>
      <c r="K17" s="27">
        <v>0</v>
      </c>
      <c r="L17" s="14">
        <f t="shared" si="3"/>
        <v>100</v>
      </c>
      <c r="M17" s="39">
        <f t="shared" si="4"/>
        <v>54.54545454545455</v>
      </c>
      <c r="N17" s="15">
        <f t="shared" si="5"/>
        <v>9.090909090909092</v>
      </c>
      <c r="O17" s="35">
        <f t="shared" si="6"/>
        <v>3.6363636363636362</v>
      </c>
      <c r="P17" s="27">
        <f t="shared" si="7"/>
        <v>11</v>
      </c>
      <c r="Q17" s="27">
        <v>0</v>
      </c>
      <c r="R17" s="27">
        <v>0</v>
      </c>
      <c r="S17" s="27">
        <v>11</v>
      </c>
      <c r="T17" s="27">
        <v>1</v>
      </c>
      <c r="U17" s="27">
        <v>6</v>
      </c>
      <c r="V17" s="27">
        <v>0</v>
      </c>
      <c r="W17" s="14">
        <f t="shared" si="8"/>
        <v>100</v>
      </c>
      <c r="X17" s="14">
        <f t="shared" si="9"/>
        <v>63.63636363636363</v>
      </c>
      <c r="Y17" s="15">
        <f t="shared" si="10"/>
        <v>9.090909090909092</v>
      </c>
      <c r="Z17" s="35">
        <f t="shared" si="11"/>
        <v>3.727272727272727</v>
      </c>
      <c r="AA17" s="27">
        <f t="shared" si="12"/>
        <v>11</v>
      </c>
      <c r="AB17" s="27">
        <v>0</v>
      </c>
      <c r="AC17" s="27">
        <v>0</v>
      </c>
      <c r="AD17" s="27">
        <v>11</v>
      </c>
      <c r="AE17" s="27">
        <v>1</v>
      </c>
      <c r="AF17" s="27">
        <v>4</v>
      </c>
      <c r="AG17" s="27">
        <v>0</v>
      </c>
      <c r="AH17" s="14">
        <f t="shared" si="13"/>
        <v>100</v>
      </c>
      <c r="AI17" s="27">
        <f t="shared" si="14"/>
        <v>45.45454545454545</v>
      </c>
      <c r="AJ17" s="15">
        <f t="shared" si="15"/>
        <v>9.090909090909092</v>
      </c>
      <c r="AK17" s="35">
        <f t="shared" si="16"/>
        <v>3.5454545454545454</v>
      </c>
      <c r="AL17" s="27">
        <f t="shared" si="0"/>
        <v>11</v>
      </c>
      <c r="AM17" s="27">
        <v>0</v>
      </c>
      <c r="AN17" s="27">
        <v>0</v>
      </c>
      <c r="AO17" s="27">
        <v>11</v>
      </c>
      <c r="AP17" s="27">
        <v>0</v>
      </c>
      <c r="AQ17" s="27">
        <v>8</v>
      </c>
      <c r="AR17" s="27">
        <v>0</v>
      </c>
      <c r="AS17" s="27">
        <f t="shared" si="17"/>
        <v>100</v>
      </c>
      <c r="AT17" s="27">
        <f t="shared" si="18"/>
        <v>72.72727272727273</v>
      </c>
      <c r="AU17" s="16">
        <f t="shared" si="19"/>
        <v>0</v>
      </c>
      <c r="AV17" s="35">
        <f t="shared" si="20"/>
        <v>3.727272727272727</v>
      </c>
      <c r="AW17" s="27">
        <f t="shared" si="21"/>
        <v>11</v>
      </c>
      <c r="AX17" s="27">
        <v>11</v>
      </c>
      <c r="AY17" s="27">
        <v>1</v>
      </c>
      <c r="AZ17" s="27">
        <v>6</v>
      </c>
      <c r="BA17" s="27">
        <v>0</v>
      </c>
      <c r="BB17" s="27">
        <f t="shared" si="22"/>
        <v>100</v>
      </c>
      <c r="BC17" s="27">
        <f t="shared" si="23"/>
        <v>63.63636363636363</v>
      </c>
      <c r="BD17" s="16">
        <f t="shared" si="1"/>
        <v>9.090909090909092</v>
      </c>
      <c r="BE17" s="35">
        <f t="shared" si="24"/>
        <v>3.727272727272727</v>
      </c>
      <c r="BF17" s="25" t="s">
        <v>65</v>
      </c>
    </row>
    <row r="18" spans="1:58" ht="12.75">
      <c r="A18" s="25" t="s">
        <v>66</v>
      </c>
      <c r="B18" s="26" t="s">
        <v>69</v>
      </c>
      <c r="C18" s="26" t="s">
        <v>69</v>
      </c>
      <c r="D18" s="26">
        <v>19</v>
      </c>
      <c r="E18" s="27">
        <f t="shared" si="2"/>
        <v>18</v>
      </c>
      <c r="F18" s="27">
        <v>0</v>
      </c>
      <c r="G18" s="27">
        <v>1</v>
      </c>
      <c r="H18" s="27"/>
      <c r="I18" s="27"/>
      <c r="J18" s="27"/>
      <c r="K18" s="27"/>
      <c r="L18" s="14" t="e">
        <f t="shared" si="3"/>
        <v>#DIV/0!</v>
      </c>
      <c r="M18" s="39" t="e">
        <f t="shared" si="4"/>
        <v>#DIV/0!</v>
      </c>
      <c r="N18" s="15">
        <f t="shared" si="5"/>
        <v>0</v>
      </c>
      <c r="O18" s="35"/>
      <c r="P18" s="27">
        <f t="shared" si="7"/>
        <v>18</v>
      </c>
      <c r="Q18" s="27">
        <v>0</v>
      </c>
      <c r="R18" s="27">
        <v>0</v>
      </c>
      <c r="S18" s="27">
        <v>18</v>
      </c>
      <c r="T18" s="27">
        <v>2</v>
      </c>
      <c r="U18" s="27">
        <v>3</v>
      </c>
      <c r="V18" s="27">
        <v>1</v>
      </c>
      <c r="W18" s="14">
        <f t="shared" si="8"/>
        <v>94.44444444444444</v>
      </c>
      <c r="X18" s="14">
        <f t="shared" si="9"/>
        <v>27.77777777777778</v>
      </c>
      <c r="Y18" s="15">
        <f t="shared" si="10"/>
        <v>11.11111111111111</v>
      </c>
      <c r="Z18" s="35">
        <f t="shared" si="11"/>
        <v>3.3333333333333335</v>
      </c>
      <c r="AA18" s="27">
        <f t="shared" si="12"/>
        <v>18</v>
      </c>
      <c r="AB18" s="27"/>
      <c r="AC18" s="27"/>
      <c r="AD18" s="27"/>
      <c r="AE18" s="27"/>
      <c r="AF18" s="27"/>
      <c r="AG18" s="27"/>
      <c r="AH18" s="14" t="e">
        <f t="shared" si="13"/>
        <v>#DIV/0!</v>
      </c>
      <c r="AI18" s="27" t="e">
        <f t="shared" si="14"/>
        <v>#DIV/0!</v>
      </c>
      <c r="AJ18" s="15">
        <f t="shared" si="15"/>
        <v>0</v>
      </c>
      <c r="AK18" s="35"/>
      <c r="AL18" s="27">
        <f t="shared" si="0"/>
        <v>17</v>
      </c>
      <c r="AM18" s="27">
        <v>0</v>
      </c>
      <c r="AN18" s="27">
        <v>1</v>
      </c>
      <c r="AO18" s="27">
        <v>17</v>
      </c>
      <c r="AP18" s="27">
        <v>3</v>
      </c>
      <c r="AQ18" s="27">
        <v>4</v>
      </c>
      <c r="AR18" s="27">
        <v>0</v>
      </c>
      <c r="AS18" s="27">
        <f t="shared" si="17"/>
        <v>100</v>
      </c>
      <c r="AT18" s="27">
        <f t="shared" si="18"/>
        <v>41.1764705882353</v>
      </c>
      <c r="AU18" s="16">
        <f t="shared" si="19"/>
        <v>17.647058823529413</v>
      </c>
      <c r="AV18" s="35">
        <f t="shared" si="20"/>
        <v>3.588235294117647</v>
      </c>
      <c r="AW18" s="27">
        <f t="shared" si="21"/>
        <v>17</v>
      </c>
      <c r="AX18" s="27">
        <v>17</v>
      </c>
      <c r="AY18" s="27">
        <v>2</v>
      </c>
      <c r="AZ18" s="27">
        <v>4</v>
      </c>
      <c r="BA18" s="27">
        <v>0</v>
      </c>
      <c r="BB18" s="27">
        <f t="shared" si="22"/>
        <v>100</v>
      </c>
      <c r="BC18" s="27">
        <f t="shared" si="23"/>
        <v>35.294117647058826</v>
      </c>
      <c r="BD18" s="16">
        <f t="shared" si="1"/>
        <v>11.764705882352942</v>
      </c>
      <c r="BE18" s="35">
        <f t="shared" si="24"/>
        <v>3.4705882352941178</v>
      </c>
      <c r="BF18" s="25" t="s">
        <v>66</v>
      </c>
    </row>
    <row r="19" spans="1:58" ht="12.75">
      <c r="A19" s="25" t="s">
        <v>67</v>
      </c>
      <c r="B19" s="26">
        <v>100</v>
      </c>
      <c r="C19" s="26">
        <v>39</v>
      </c>
      <c r="D19" s="26">
        <v>22</v>
      </c>
      <c r="E19" s="27">
        <f t="shared" si="2"/>
        <v>22</v>
      </c>
      <c r="F19" s="27">
        <v>0</v>
      </c>
      <c r="G19" s="27">
        <v>0</v>
      </c>
      <c r="H19" s="27"/>
      <c r="I19" s="27"/>
      <c r="J19" s="27"/>
      <c r="K19" s="27"/>
      <c r="L19" s="14" t="e">
        <f t="shared" si="3"/>
        <v>#DIV/0!</v>
      </c>
      <c r="M19" s="39" t="e">
        <f t="shared" si="4"/>
        <v>#DIV/0!</v>
      </c>
      <c r="N19" s="15">
        <f t="shared" si="5"/>
        <v>0</v>
      </c>
      <c r="O19" s="35"/>
      <c r="P19" s="27">
        <f t="shared" si="7"/>
        <v>22</v>
      </c>
      <c r="Q19" s="27">
        <v>0</v>
      </c>
      <c r="R19" s="27">
        <v>0</v>
      </c>
      <c r="S19" s="27">
        <v>22</v>
      </c>
      <c r="T19" s="27">
        <v>7</v>
      </c>
      <c r="U19" s="27">
        <v>9</v>
      </c>
      <c r="V19" s="27">
        <v>0</v>
      </c>
      <c r="W19" s="14">
        <f t="shared" si="8"/>
        <v>100</v>
      </c>
      <c r="X19" s="14">
        <f t="shared" si="9"/>
        <v>72.72727272727273</v>
      </c>
      <c r="Y19" s="15">
        <f t="shared" si="10"/>
        <v>31.818181818181817</v>
      </c>
      <c r="Z19" s="35">
        <f t="shared" si="11"/>
        <v>4.045454545454546</v>
      </c>
      <c r="AA19" s="27">
        <f t="shared" si="12"/>
        <v>22</v>
      </c>
      <c r="AB19" s="27"/>
      <c r="AC19" s="27"/>
      <c r="AD19" s="27"/>
      <c r="AE19" s="27"/>
      <c r="AF19" s="27"/>
      <c r="AG19" s="27"/>
      <c r="AH19" s="14" t="e">
        <f t="shared" si="13"/>
        <v>#DIV/0!</v>
      </c>
      <c r="AI19" s="27" t="e">
        <f t="shared" si="14"/>
        <v>#DIV/0!</v>
      </c>
      <c r="AJ19" s="15">
        <f t="shared" si="15"/>
        <v>0</v>
      </c>
      <c r="AK19" s="35"/>
      <c r="AL19" s="27">
        <f t="shared" si="0"/>
        <v>22</v>
      </c>
      <c r="AM19" s="27">
        <v>0</v>
      </c>
      <c r="AN19" s="27">
        <v>0</v>
      </c>
      <c r="AO19" s="27">
        <v>22</v>
      </c>
      <c r="AP19" s="27">
        <v>5</v>
      </c>
      <c r="AQ19" s="27">
        <v>9</v>
      </c>
      <c r="AR19" s="27">
        <v>0</v>
      </c>
      <c r="AS19" s="27">
        <f t="shared" si="17"/>
        <v>100</v>
      </c>
      <c r="AT19" s="27">
        <f t="shared" si="18"/>
        <v>63.63636363636363</v>
      </c>
      <c r="AU19" s="16">
        <f t="shared" si="19"/>
        <v>22.727272727272727</v>
      </c>
      <c r="AV19" s="35">
        <f t="shared" si="20"/>
        <v>3.8636363636363638</v>
      </c>
      <c r="AW19" s="27">
        <f t="shared" si="21"/>
        <v>22</v>
      </c>
      <c r="AX19" s="27">
        <v>22</v>
      </c>
      <c r="AY19" s="27">
        <v>5</v>
      </c>
      <c r="AZ19" s="27">
        <v>12</v>
      </c>
      <c r="BA19" s="27">
        <v>0</v>
      </c>
      <c r="BB19" s="27">
        <f t="shared" si="22"/>
        <v>100</v>
      </c>
      <c r="BC19" s="27">
        <f t="shared" si="23"/>
        <v>77.27272727272727</v>
      </c>
      <c r="BD19" s="16">
        <f t="shared" si="1"/>
        <v>22.727272727272727</v>
      </c>
      <c r="BE19" s="35">
        <f t="shared" si="24"/>
        <v>4</v>
      </c>
      <c r="BF19" s="25" t="s">
        <v>67</v>
      </c>
    </row>
    <row r="20" spans="1:58" ht="12.75">
      <c r="A20" s="25" t="s">
        <v>68</v>
      </c>
      <c r="B20" s="26">
        <v>92</v>
      </c>
      <c r="C20" s="26">
        <v>25</v>
      </c>
      <c r="D20" s="26">
        <v>18</v>
      </c>
      <c r="E20" s="27">
        <f t="shared" si="2"/>
        <v>18</v>
      </c>
      <c r="F20" s="27">
        <v>0</v>
      </c>
      <c r="G20" s="27">
        <v>0</v>
      </c>
      <c r="H20" s="27"/>
      <c r="I20" s="27"/>
      <c r="J20" s="27"/>
      <c r="K20" s="27"/>
      <c r="L20" s="14" t="e">
        <f t="shared" si="3"/>
        <v>#DIV/0!</v>
      </c>
      <c r="M20" s="39" t="e">
        <f t="shared" si="4"/>
        <v>#DIV/0!</v>
      </c>
      <c r="N20" s="15">
        <f t="shared" si="5"/>
        <v>0</v>
      </c>
      <c r="O20" s="35"/>
      <c r="P20" s="27">
        <f t="shared" si="7"/>
        <v>18</v>
      </c>
      <c r="Q20" s="27">
        <v>0</v>
      </c>
      <c r="R20" s="27">
        <v>0</v>
      </c>
      <c r="S20" s="27">
        <v>18</v>
      </c>
      <c r="T20" s="27">
        <v>4</v>
      </c>
      <c r="U20" s="27">
        <v>13</v>
      </c>
      <c r="V20" s="27">
        <v>0</v>
      </c>
      <c r="W20" s="14">
        <f t="shared" si="8"/>
        <v>100</v>
      </c>
      <c r="X20" s="14">
        <f t="shared" si="9"/>
        <v>94.44444444444444</v>
      </c>
      <c r="Y20" s="15">
        <f t="shared" si="10"/>
        <v>22.22222222222222</v>
      </c>
      <c r="Z20" s="35">
        <f t="shared" si="11"/>
        <v>4.166666666666667</v>
      </c>
      <c r="AA20" s="27">
        <f t="shared" si="12"/>
        <v>18</v>
      </c>
      <c r="AB20" s="27"/>
      <c r="AC20" s="27"/>
      <c r="AD20" s="27"/>
      <c r="AE20" s="27"/>
      <c r="AF20" s="27"/>
      <c r="AG20" s="27"/>
      <c r="AH20" s="14" t="e">
        <f t="shared" si="13"/>
        <v>#DIV/0!</v>
      </c>
      <c r="AI20" s="27" t="e">
        <f t="shared" si="14"/>
        <v>#DIV/0!</v>
      </c>
      <c r="AJ20" s="15">
        <f t="shared" si="15"/>
        <v>0</v>
      </c>
      <c r="AK20" s="35"/>
      <c r="AL20" s="27">
        <f t="shared" si="0"/>
        <v>17</v>
      </c>
      <c r="AM20" s="27">
        <v>0</v>
      </c>
      <c r="AN20" s="27">
        <v>1</v>
      </c>
      <c r="AO20" s="27">
        <v>17</v>
      </c>
      <c r="AP20" s="27">
        <v>4</v>
      </c>
      <c r="AQ20" s="27">
        <v>12</v>
      </c>
      <c r="AR20" s="27">
        <v>0</v>
      </c>
      <c r="AS20" s="27">
        <f t="shared" si="17"/>
        <v>100</v>
      </c>
      <c r="AT20" s="27">
        <f t="shared" si="18"/>
        <v>94.11764705882354</v>
      </c>
      <c r="AU20" s="16">
        <f t="shared" si="19"/>
        <v>23.529411764705884</v>
      </c>
      <c r="AV20" s="35">
        <f t="shared" si="20"/>
        <v>4.176470588235294</v>
      </c>
      <c r="AW20" s="27">
        <f t="shared" si="21"/>
        <v>17</v>
      </c>
      <c r="AX20" s="27">
        <v>17</v>
      </c>
      <c r="AY20" s="27">
        <v>4</v>
      </c>
      <c r="AZ20" s="27">
        <v>12</v>
      </c>
      <c r="BA20" s="27">
        <v>0</v>
      </c>
      <c r="BB20" s="27">
        <f t="shared" si="22"/>
        <v>100</v>
      </c>
      <c r="BC20" s="27">
        <f t="shared" si="23"/>
        <v>94.11764705882354</v>
      </c>
      <c r="BD20" s="16">
        <f t="shared" si="1"/>
        <v>23.529411764705884</v>
      </c>
      <c r="BE20" s="35">
        <f t="shared" si="24"/>
        <v>4.176470588235294</v>
      </c>
      <c r="BF20" s="25" t="s">
        <v>68</v>
      </c>
    </row>
    <row r="21" spans="1:58" s="18" customFormat="1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0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F21" s="17"/>
    </row>
    <row r="22" spans="1:58" ht="12.75">
      <c r="A22" s="37" t="s">
        <v>50</v>
      </c>
      <c r="B22" s="27">
        <f>AVERAGE(B5:B20)</f>
        <v>99.42857142857143</v>
      </c>
      <c r="C22" s="27">
        <f>AVERAGE(C9:C20)</f>
        <v>53.6</v>
      </c>
      <c r="D22" s="27">
        <f>SUM(D5:D20)</f>
        <v>317</v>
      </c>
      <c r="E22" s="27">
        <f aca="true" t="shared" si="25" ref="E22:K22">SUM(E5:E20)</f>
        <v>315</v>
      </c>
      <c r="F22" s="27">
        <f t="shared" si="25"/>
        <v>0</v>
      </c>
      <c r="G22" s="27">
        <f t="shared" si="25"/>
        <v>2</v>
      </c>
      <c r="H22" s="27">
        <f t="shared" si="25"/>
        <v>256</v>
      </c>
      <c r="I22" s="27">
        <f t="shared" si="25"/>
        <v>14</v>
      </c>
      <c r="J22" s="27">
        <f>SUM(J5:J20)</f>
        <v>99</v>
      </c>
      <c r="K22" s="27">
        <f t="shared" si="25"/>
        <v>10</v>
      </c>
      <c r="L22" s="38">
        <f>AVERAGE(L5:L17)</f>
        <v>95.38701042547197</v>
      </c>
      <c r="M22" s="41">
        <f>AVERAGE(M5:M17)</f>
        <v>44.90261753736494</v>
      </c>
      <c r="N22" s="15">
        <f>I22*100/SUM(D5:D17)</f>
        <v>5.426356589147287</v>
      </c>
      <c r="O22" s="35">
        <f>AVERAGE(O5:O17)</f>
        <v>3.4681711631676424</v>
      </c>
      <c r="P22" s="27">
        <f aca="true" t="shared" si="26" ref="P22:V22">SUM(P5:P20)</f>
        <v>319</v>
      </c>
      <c r="Q22" s="27">
        <f t="shared" si="26"/>
        <v>4</v>
      </c>
      <c r="R22" s="27">
        <f t="shared" si="26"/>
        <v>0</v>
      </c>
      <c r="S22" s="27">
        <f t="shared" si="26"/>
        <v>318</v>
      </c>
      <c r="T22" s="27">
        <f t="shared" si="26"/>
        <v>48</v>
      </c>
      <c r="U22" s="27">
        <f t="shared" si="26"/>
        <v>172</v>
      </c>
      <c r="V22" s="27">
        <f t="shared" si="26"/>
        <v>3</v>
      </c>
      <c r="W22" s="38">
        <f>AVERAGE(W5:W20)</f>
        <v>98.96596459096459</v>
      </c>
      <c r="X22" s="38">
        <f>AVERAGE(X5:X20)</f>
        <v>68.21525386163545</v>
      </c>
      <c r="Y22" s="15">
        <f>T22*100/P22</f>
        <v>15.047021943573668</v>
      </c>
      <c r="Z22" s="35">
        <f>AVERAGE(Z5:Z20)</f>
        <v>3.819480870007186</v>
      </c>
      <c r="AA22" s="27">
        <f>SUM(AA5:AA17)</f>
        <v>259</v>
      </c>
      <c r="AB22" s="27">
        <f aca="true" t="shared" si="27" ref="AB22:AG22">SUM(AB5:AB20)</f>
        <v>0</v>
      </c>
      <c r="AC22" s="27">
        <f t="shared" si="27"/>
        <v>2</v>
      </c>
      <c r="AD22" s="27">
        <f t="shared" si="27"/>
        <v>258</v>
      </c>
      <c r="AE22" s="27">
        <f>SUM(AE5:AE18)</f>
        <v>47</v>
      </c>
      <c r="AF22" s="27">
        <f t="shared" si="27"/>
        <v>140</v>
      </c>
      <c r="AG22" s="27">
        <f t="shared" si="27"/>
        <v>1</v>
      </c>
      <c r="AH22" s="38">
        <f>AVERAGE(AH5:AH17)</f>
        <v>99.45054945054946</v>
      </c>
      <c r="AI22" s="38">
        <f>AVERAGE(AI5:AI17)</f>
        <v>69.01914306429356</v>
      </c>
      <c r="AJ22" s="15">
        <f>AE22*100/AA22</f>
        <v>18.146718146718147</v>
      </c>
      <c r="AK22" s="35">
        <f>AVERAGE(AK5:AK18)</f>
        <v>3.861750492168553</v>
      </c>
      <c r="AL22" s="27">
        <f aca="true" t="shared" si="28" ref="AL22:AR22">SUM(AL5:AL20)</f>
        <v>315</v>
      </c>
      <c r="AM22" s="27">
        <f t="shared" si="28"/>
        <v>0</v>
      </c>
      <c r="AN22" s="27">
        <f t="shared" si="28"/>
        <v>2</v>
      </c>
      <c r="AO22" s="27">
        <f t="shared" si="28"/>
        <v>315</v>
      </c>
      <c r="AP22" s="27">
        <f t="shared" si="28"/>
        <v>53</v>
      </c>
      <c r="AQ22" s="27">
        <f t="shared" si="28"/>
        <v>154</v>
      </c>
      <c r="AR22" s="27">
        <f t="shared" si="28"/>
        <v>6</v>
      </c>
      <c r="AS22" s="38">
        <f>AVERAGE(AS5:AS20)</f>
        <v>98.06547619047619</v>
      </c>
      <c r="AT22" s="38">
        <f>AVERAGE(AT5:AT20)</f>
        <v>64.69297165253047</v>
      </c>
      <c r="AU22" s="15">
        <f>AP22*100/AL22</f>
        <v>16.825396825396826</v>
      </c>
      <c r="AV22" s="35">
        <f>AVERAGE(AV5:AV20)</f>
        <v>3.7924129016408425</v>
      </c>
      <c r="AW22" s="27">
        <f>SUM(AW5:AW20)</f>
        <v>315</v>
      </c>
      <c r="AX22" s="27">
        <f>SUM(AX5:AX20)</f>
        <v>315</v>
      </c>
      <c r="AY22" s="27">
        <f>SUM(AY5:AY20)</f>
        <v>47</v>
      </c>
      <c r="AZ22" s="27">
        <f>SUM(AZ5:AZ20)</f>
        <v>175</v>
      </c>
      <c r="BA22" s="27">
        <f>SUM(BA5:BA20)</f>
        <v>0</v>
      </c>
      <c r="BB22" s="38">
        <f>AVERAGE(BB5:BB20)</f>
        <v>100</v>
      </c>
      <c r="BC22" s="38">
        <f>AVERAGE(BC5:BC20)</f>
        <v>68.86353638191872</v>
      </c>
      <c r="BD22" s="15">
        <f>AY22*100/AW22</f>
        <v>14.920634920634921</v>
      </c>
      <c r="BE22" s="35">
        <f>AVERAGE(BE5:BE20)</f>
        <v>3.8361437377981495</v>
      </c>
      <c r="BF22" s="37" t="s">
        <v>50</v>
      </c>
    </row>
    <row r="23" spans="1:56" s="18" customFormat="1" ht="12.75">
      <c r="A23" s="1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</row>
  </sheetData>
  <sheetProtection/>
  <mergeCells count="9">
    <mergeCell ref="A3:A4"/>
    <mergeCell ref="B3:C3"/>
    <mergeCell ref="D3:D4"/>
    <mergeCell ref="E3:N3"/>
    <mergeCell ref="BF3:BF4"/>
    <mergeCell ref="P3:Y3"/>
    <mergeCell ref="AA3:AJ3"/>
    <mergeCell ref="AL3:AU3"/>
    <mergeCell ref="AW3:BD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30"/>
  <sheetViews>
    <sheetView zoomScalePageLayoutView="0" workbookViewId="0" topLeftCell="A1">
      <pane xSplit="1" ySplit="4" topLeftCell="P9" activePane="bottomRight" state="frozen"/>
      <selection pane="topLeft" activeCell="M33" sqref="M33"/>
      <selection pane="topRight" activeCell="M33" sqref="M33"/>
      <selection pane="bottomLeft" activeCell="M33" sqref="M33"/>
      <selection pane="bottomRight" activeCell="L5" sqref="L5"/>
    </sheetView>
  </sheetViews>
  <sheetFormatPr defaultColWidth="9.00390625" defaultRowHeight="12.75"/>
  <cols>
    <col min="1" max="1" width="13.625" style="0" customWidth="1"/>
    <col min="2" max="2" width="5.125" style="0" customWidth="1"/>
    <col min="3" max="3" width="6.625" style="0" customWidth="1"/>
    <col min="4" max="4" width="7.375" style="0" customWidth="1"/>
    <col min="5" max="11" width="4.25390625" style="0" customWidth="1"/>
    <col min="12" max="12" width="3.75390625" style="0" customWidth="1"/>
    <col min="13" max="13" width="4.25390625" style="0" customWidth="1"/>
    <col min="14" max="15" width="3.375" style="0" customWidth="1"/>
    <col min="16" max="16" width="4.75390625" style="0" customWidth="1"/>
    <col min="17" max="18" width="3.375" style="0" customWidth="1"/>
    <col min="19" max="19" width="3.875" style="0" customWidth="1"/>
    <col min="20" max="20" width="3.375" style="0" customWidth="1"/>
    <col min="21" max="21" width="3.75390625" style="0" customWidth="1"/>
    <col min="22" max="22" width="3.375" style="0" customWidth="1"/>
    <col min="23" max="23" width="4.875" style="0" customWidth="1"/>
    <col min="24" max="24" width="5.125" style="0" customWidth="1"/>
    <col min="25" max="26" width="3.25390625" style="0" customWidth="1"/>
    <col min="27" max="27" width="4.00390625" style="0" customWidth="1"/>
    <col min="28" max="37" width="3.25390625" style="0" customWidth="1"/>
    <col min="38" max="38" width="3.75390625" style="0" customWidth="1"/>
    <col min="39" max="57" width="3.25390625" style="0" customWidth="1"/>
  </cols>
  <sheetData>
    <row r="1" spans="1:10" ht="15.75">
      <c r="A1" s="4"/>
      <c r="B1" s="21" t="s">
        <v>51</v>
      </c>
      <c r="J1" s="4" t="s">
        <v>110</v>
      </c>
    </row>
    <row r="2" spans="1:2" ht="12.75">
      <c r="A2" s="3" t="s">
        <v>40</v>
      </c>
      <c r="B2" s="20" t="s">
        <v>52</v>
      </c>
    </row>
    <row r="3" spans="1:60" ht="12.75">
      <c r="A3" s="138" t="s">
        <v>43</v>
      </c>
      <c r="B3" s="139" t="s">
        <v>82</v>
      </c>
      <c r="C3" s="139"/>
      <c r="D3" s="138" t="s">
        <v>24</v>
      </c>
      <c r="E3" s="138" t="s">
        <v>25</v>
      </c>
      <c r="F3" s="138"/>
      <c r="G3" s="138"/>
      <c r="H3" s="138"/>
      <c r="I3" s="138"/>
      <c r="J3" s="138"/>
      <c r="K3" s="138"/>
      <c r="L3" s="138"/>
      <c r="M3" s="138"/>
      <c r="N3" s="138"/>
      <c r="O3" s="32"/>
      <c r="P3" s="138" t="s">
        <v>26</v>
      </c>
      <c r="Q3" s="138"/>
      <c r="R3" s="138"/>
      <c r="S3" s="138"/>
      <c r="T3" s="138"/>
      <c r="U3" s="138"/>
      <c r="V3" s="138"/>
      <c r="W3" s="138"/>
      <c r="X3" s="138"/>
      <c r="Y3" s="138"/>
      <c r="Z3" s="32"/>
      <c r="AA3" s="138" t="s">
        <v>27</v>
      </c>
      <c r="AB3" s="138"/>
      <c r="AC3" s="138"/>
      <c r="AD3" s="138"/>
      <c r="AE3" s="138"/>
      <c r="AF3" s="138"/>
      <c r="AG3" s="138"/>
      <c r="AH3" s="138"/>
      <c r="AI3" s="138"/>
      <c r="AJ3" s="138"/>
      <c r="AK3" s="32"/>
      <c r="AL3" s="138" t="s">
        <v>28</v>
      </c>
      <c r="AM3" s="138"/>
      <c r="AN3" s="138"/>
      <c r="AO3" s="138"/>
      <c r="AP3" s="138"/>
      <c r="AQ3" s="138"/>
      <c r="AR3" s="138"/>
      <c r="AS3" s="138"/>
      <c r="AT3" s="138"/>
      <c r="AU3" s="138"/>
      <c r="AV3" s="32"/>
      <c r="AW3" s="138" t="s">
        <v>29</v>
      </c>
      <c r="AX3" s="138"/>
      <c r="AY3" s="138"/>
      <c r="AZ3" s="138"/>
      <c r="BA3" s="138"/>
      <c r="BB3" s="138"/>
      <c r="BC3" s="138"/>
      <c r="BD3" s="138"/>
      <c r="BE3" s="42"/>
      <c r="BF3" s="140" t="s">
        <v>43</v>
      </c>
      <c r="BG3" s="1"/>
      <c r="BH3" s="1"/>
    </row>
    <row r="4" spans="1:58" ht="148.5">
      <c r="A4" s="138"/>
      <c r="B4" s="11" t="s">
        <v>30</v>
      </c>
      <c r="C4" s="11" t="s">
        <v>31</v>
      </c>
      <c r="D4" s="138"/>
      <c r="E4" s="10" t="s">
        <v>74</v>
      </c>
      <c r="F4" s="12" t="s">
        <v>33</v>
      </c>
      <c r="G4" s="12" t="s">
        <v>34</v>
      </c>
      <c r="H4" s="12" t="s">
        <v>35</v>
      </c>
      <c r="I4" s="12" t="s">
        <v>36</v>
      </c>
      <c r="J4" s="12" t="s">
        <v>75</v>
      </c>
      <c r="K4" s="12" t="s">
        <v>37</v>
      </c>
      <c r="L4" s="13" t="s">
        <v>30</v>
      </c>
      <c r="M4" s="13" t="s">
        <v>31</v>
      </c>
      <c r="N4" s="13" t="s">
        <v>38</v>
      </c>
      <c r="O4" s="34" t="s">
        <v>73</v>
      </c>
      <c r="P4" s="10" t="s">
        <v>74</v>
      </c>
      <c r="Q4" s="12" t="s">
        <v>33</v>
      </c>
      <c r="R4" s="12" t="s">
        <v>34</v>
      </c>
      <c r="S4" s="12" t="s">
        <v>35</v>
      </c>
      <c r="T4" s="12" t="s">
        <v>36</v>
      </c>
      <c r="U4" s="12" t="s">
        <v>76</v>
      </c>
      <c r="V4" s="12" t="s">
        <v>37</v>
      </c>
      <c r="W4" s="13" t="s">
        <v>30</v>
      </c>
      <c r="X4" s="13" t="s">
        <v>31</v>
      </c>
      <c r="Y4" s="13" t="s">
        <v>38</v>
      </c>
      <c r="Z4" s="34" t="s">
        <v>73</v>
      </c>
      <c r="AA4" s="10" t="s">
        <v>74</v>
      </c>
      <c r="AB4" s="12" t="s">
        <v>33</v>
      </c>
      <c r="AC4" s="12" t="s">
        <v>34</v>
      </c>
      <c r="AD4" s="12" t="s">
        <v>35</v>
      </c>
      <c r="AE4" s="12" t="s">
        <v>36</v>
      </c>
      <c r="AF4" s="12" t="s">
        <v>76</v>
      </c>
      <c r="AG4" s="12" t="s">
        <v>37</v>
      </c>
      <c r="AH4" s="13" t="s">
        <v>30</v>
      </c>
      <c r="AI4" s="13" t="s">
        <v>31</v>
      </c>
      <c r="AJ4" s="13" t="s">
        <v>38</v>
      </c>
      <c r="AK4" s="34" t="s">
        <v>73</v>
      </c>
      <c r="AL4" s="10" t="s">
        <v>32</v>
      </c>
      <c r="AM4" s="12" t="s">
        <v>33</v>
      </c>
      <c r="AN4" s="12" t="s">
        <v>34</v>
      </c>
      <c r="AO4" s="12" t="s">
        <v>35</v>
      </c>
      <c r="AP4" s="12" t="s">
        <v>36</v>
      </c>
      <c r="AQ4" s="12" t="s">
        <v>76</v>
      </c>
      <c r="AR4" s="12" t="s">
        <v>37</v>
      </c>
      <c r="AS4" s="13" t="s">
        <v>30</v>
      </c>
      <c r="AT4" s="13" t="s">
        <v>31</v>
      </c>
      <c r="AU4" s="13" t="s">
        <v>38</v>
      </c>
      <c r="AV4" s="34" t="s">
        <v>73</v>
      </c>
      <c r="AW4" s="10" t="s">
        <v>39</v>
      </c>
      <c r="AX4" s="12" t="s">
        <v>35</v>
      </c>
      <c r="AY4" s="12" t="s">
        <v>36</v>
      </c>
      <c r="AZ4" s="12" t="s">
        <v>76</v>
      </c>
      <c r="BA4" s="12" t="s">
        <v>37</v>
      </c>
      <c r="BB4" s="13" t="s">
        <v>30</v>
      </c>
      <c r="BC4" s="13" t="s">
        <v>31</v>
      </c>
      <c r="BD4" s="13" t="s">
        <v>38</v>
      </c>
      <c r="BE4" s="34" t="s">
        <v>73</v>
      </c>
      <c r="BF4" s="141"/>
    </row>
    <row r="5" spans="1:58" ht="12.75">
      <c r="A5" s="25" t="s">
        <v>53</v>
      </c>
      <c r="B5" s="26" t="s">
        <v>69</v>
      </c>
      <c r="C5" s="26" t="s">
        <v>69</v>
      </c>
      <c r="D5" s="26">
        <v>27</v>
      </c>
      <c r="E5" s="27">
        <f>D5-G5+F5</f>
        <v>27</v>
      </c>
      <c r="F5" s="27">
        <v>1</v>
      </c>
      <c r="G5" s="27">
        <v>1</v>
      </c>
      <c r="H5" s="27">
        <v>27</v>
      </c>
      <c r="I5" s="27">
        <v>6</v>
      </c>
      <c r="J5" s="27">
        <v>16</v>
      </c>
      <c r="K5" s="27">
        <v>0</v>
      </c>
      <c r="L5" s="14">
        <f>(H5-K5)*100/H5</f>
        <v>100</v>
      </c>
      <c r="M5" s="39">
        <f>(J5+I5)*100/H5</f>
        <v>81.48148148148148</v>
      </c>
      <c r="N5" s="15">
        <f>I5*100/E5</f>
        <v>22.22222222222222</v>
      </c>
      <c r="O5" s="35">
        <f>(5*I5+4*J5+2*(E5-H5+K5)+3*(H5-I5-J5-K5))/H5</f>
        <v>4.037037037037037</v>
      </c>
      <c r="P5" s="27">
        <f>E5+Q5-R5</f>
        <v>27</v>
      </c>
      <c r="Q5" s="27">
        <v>0</v>
      </c>
      <c r="R5" s="27">
        <v>0</v>
      </c>
      <c r="S5" s="27">
        <v>27</v>
      </c>
      <c r="T5" s="27">
        <v>8</v>
      </c>
      <c r="U5" s="27">
        <v>12</v>
      </c>
      <c r="V5" s="27">
        <v>0</v>
      </c>
      <c r="W5" s="14">
        <f>(S5-V5)*100/S5</f>
        <v>100</v>
      </c>
      <c r="X5" s="67">
        <f>(U5+T5)*100/S5</f>
        <v>74.07407407407408</v>
      </c>
      <c r="Y5" s="15">
        <f>T5*100/P5</f>
        <v>29.62962962962963</v>
      </c>
      <c r="Z5" s="35">
        <f>(5*T5+4*U5+2*(P5-S5+V5)+3*(S5-T5-U5-V5))/S5</f>
        <v>4.037037037037037</v>
      </c>
      <c r="AA5" s="14">
        <f>P5+AB5-AC5</f>
        <v>28</v>
      </c>
      <c r="AB5" s="27">
        <v>1</v>
      </c>
      <c r="AC5" s="27">
        <v>0</v>
      </c>
      <c r="AD5" s="27">
        <v>28</v>
      </c>
      <c r="AE5" s="27">
        <v>6</v>
      </c>
      <c r="AF5" s="27">
        <v>13</v>
      </c>
      <c r="AG5" s="27">
        <v>0</v>
      </c>
      <c r="AH5" s="14">
        <f>(AD5-AG5)*100/AD5</f>
        <v>100</v>
      </c>
      <c r="AI5" s="27">
        <f>(AF5+AE5)*100/AD5</f>
        <v>67.85714285714286</v>
      </c>
      <c r="AJ5" s="15">
        <f>AE5*100/AA5</f>
        <v>21.428571428571427</v>
      </c>
      <c r="AK5" s="35">
        <f>(5*AE5+4*AF5+2*(AA5-AD5+AG5)+3*(AD5-AE5-AF5-AG5))/AD5</f>
        <v>3.892857142857143</v>
      </c>
      <c r="AL5" s="27">
        <f aca="true" t="shared" si="0" ref="AL5:AL21">AA5-AN5+AM5</f>
        <v>27</v>
      </c>
      <c r="AM5" s="27">
        <v>0</v>
      </c>
      <c r="AN5" s="27">
        <v>1</v>
      </c>
      <c r="AO5" s="27">
        <v>27</v>
      </c>
      <c r="AP5" s="27">
        <v>9</v>
      </c>
      <c r="AQ5" s="27">
        <v>16</v>
      </c>
      <c r="AR5" s="27">
        <v>0</v>
      </c>
      <c r="AS5" s="27">
        <f>(AO5-AR5)*100/AO5</f>
        <v>100</v>
      </c>
      <c r="AT5" s="27">
        <f>(AQ5+AP5)*100/AO5</f>
        <v>92.5925925925926</v>
      </c>
      <c r="AU5" s="16">
        <f>AP5*100/AL5</f>
        <v>33.333333333333336</v>
      </c>
      <c r="AV5" s="35">
        <f>(5*AP5+4*AQ5+2*(AL5-AO5+AR5)+3*(AO5-AP5-AQ5-AR5))/AO5</f>
        <v>4.2592592592592595</v>
      </c>
      <c r="AW5" s="27">
        <f>AL5</f>
        <v>27</v>
      </c>
      <c r="AX5" s="27">
        <v>27</v>
      </c>
      <c r="AY5" s="27">
        <v>8</v>
      </c>
      <c r="AZ5" s="27">
        <v>14</v>
      </c>
      <c r="BA5" s="27">
        <v>0</v>
      </c>
      <c r="BB5" s="27">
        <f>(AX5-BA5)*100/AX5</f>
        <v>100</v>
      </c>
      <c r="BC5" s="27">
        <f>(AZ5+AY5)*100/AX5</f>
        <v>81.48148148148148</v>
      </c>
      <c r="BD5" s="16">
        <f aca="true" t="shared" si="1" ref="BD5:BD21">AY5*100/AW5</f>
        <v>29.62962962962963</v>
      </c>
      <c r="BE5" s="35">
        <f>(5*AY5+4*AZ5+2*(AW5-AX5+BA5)+3*(AX5-AY5-AZ5-BA5))/AX5</f>
        <v>4.111111111111111</v>
      </c>
      <c r="BF5" s="25" t="s">
        <v>53</v>
      </c>
    </row>
    <row r="6" spans="1:58" ht="12.75">
      <c r="A6" s="25" t="s">
        <v>54</v>
      </c>
      <c r="B6" s="26" t="s">
        <v>69</v>
      </c>
      <c r="C6" s="26" t="s">
        <v>69</v>
      </c>
      <c r="D6" s="26">
        <v>26</v>
      </c>
      <c r="E6" s="27">
        <f aca="true" t="shared" si="2" ref="E6:E21">D6-G6+F6</f>
        <v>26</v>
      </c>
      <c r="F6" s="27">
        <v>0</v>
      </c>
      <c r="G6" s="27">
        <v>0</v>
      </c>
      <c r="H6" s="27">
        <v>26</v>
      </c>
      <c r="I6" s="27">
        <v>1</v>
      </c>
      <c r="J6" s="27">
        <v>12</v>
      </c>
      <c r="K6" s="27">
        <v>0</v>
      </c>
      <c r="L6" s="14">
        <f aca="true" t="shared" si="3" ref="L6:L17">(H6-K6)*100/H6</f>
        <v>100</v>
      </c>
      <c r="M6" s="39">
        <f aca="true" t="shared" si="4" ref="M6:M17">(J6+I6)*100/H6</f>
        <v>50</v>
      </c>
      <c r="N6" s="15">
        <f aca="true" t="shared" si="5" ref="N6:N21">I6*100/E6</f>
        <v>3.8461538461538463</v>
      </c>
      <c r="O6" s="35">
        <f aca="true" t="shared" si="6" ref="O6:O17">(5*I6+4*J6+2*(E6-H6+K6)+3*(H6-I6-J6-K6))/H6</f>
        <v>3.5384615384615383</v>
      </c>
      <c r="P6" s="27">
        <f aca="true" t="shared" si="7" ref="P6:P21">E6+Q6-R6</f>
        <v>27</v>
      </c>
      <c r="Q6" s="27">
        <v>1</v>
      </c>
      <c r="R6" s="27">
        <v>0</v>
      </c>
      <c r="S6" s="27">
        <v>27</v>
      </c>
      <c r="T6" s="27">
        <v>1</v>
      </c>
      <c r="U6" s="27">
        <v>15</v>
      </c>
      <c r="V6" s="27">
        <v>0</v>
      </c>
      <c r="W6" s="14">
        <f aca="true" t="shared" si="8" ref="W6:W21">(S6-V6)*100/S6</f>
        <v>100</v>
      </c>
      <c r="X6" s="67">
        <f aca="true" t="shared" si="9" ref="X6:X21">(U6+T6)*100/S6</f>
        <v>59.25925925925926</v>
      </c>
      <c r="Y6" s="15">
        <f aca="true" t="shared" si="10" ref="Y6:Y21">T6*100/P6</f>
        <v>3.7037037037037037</v>
      </c>
      <c r="Z6" s="35">
        <f aca="true" t="shared" si="11" ref="Z6:Z21">(5*T6+4*U6+2*(P6-S6+V6)+3*(S6-T6-U6-V6))/S6</f>
        <v>3.6296296296296298</v>
      </c>
      <c r="AA6" s="27">
        <f aca="true" t="shared" si="12" ref="AA6:AA21">P6+AB6-AC6</f>
        <v>26</v>
      </c>
      <c r="AB6" s="27">
        <v>0</v>
      </c>
      <c r="AC6" s="27">
        <v>1</v>
      </c>
      <c r="AD6" s="27">
        <v>26</v>
      </c>
      <c r="AE6" s="27">
        <v>0</v>
      </c>
      <c r="AF6" s="27">
        <v>12</v>
      </c>
      <c r="AG6" s="27">
        <v>1</v>
      </c>
      <c r="AH6" s="14">
        <f aca="true" t="shared" si="13" ref="AH6:AH17">(AD6-AG6)*100/AD6</f>
        <v>96.15384615384616</v>
      </c>
      <c r="AI6" s="27">
        <f aca="true" t="shared" si="14" ref="AI6:AI17">(AF6+AE6)*100/AD6</f>
        <v>46.15384615384615</v>
      </c>
      <c r="AJ6" s="15">
        <f aca="true" t="shared" si="15" ref="AJ6:AJ21">AE6*100/AA6</f>
        <v>0</v>
      </c>
      <c r="AK6" s="35">
        <f aca="true" t="shared" si="16" ref="AK6:AK17">(5*AE6+4*AF6+2*(AA6-AD6+AG6)+3*(AD6-AE6-AF6-AG6))/AD6</f>
        <v>3.423076923076923</v>
      </c>
      <c r="AL6" s="27">
        <f t="shared" si="0"/>
        <v>26</v>
      </c>
      <c r="AM6" s="27">
        <v>0</v>
      </c>
      <c r="AN6" s="27">
        <v>0</v>
      </c>
      <c r="AO6" s="27">
        <v>26</v>
      </c>
      <c r="AP6" s="27">
        <v>3</v>
      </c>
      <c r="AQ6" s="27">
        <v>13</v>
      </c>
      <c r="AR6" s="27">
        <v>0</v>
      </c>
      <c r="AS6" s="27">
        <f aca="true" t="shared" si="17" ref="AS6:AS21">(AO6-AR6)*100/AO6</f>
        <v>100</v>
      </c>
      <c r="AT6" s="27">
        <f aca="true" t="shared" si="18" ref="AT6:AT21">(AQ6+AP6)*100/AO6</f>
        <v>61.53846153846154</v>
      </c>
      <c r="AU6" s="16">
        <f aca="true" t="shared" si="19" ref="AU6:AU21">AP6*100/AL6</f>
        <v>11.538461538461538</v>
      </c>
      <c r="AV6" s="35">
        <f aca="true" t="shared" si="20" ref="AV6:AV21">(5*AP6+4*AQ6+2*(AL6-AO6+AR6)+3*(AO6-AP6-AQ6-AR6))/AO6</f>
        <v>3.730769230769231</v>
      </c>
      <c r="AW6" s="27">
        <f aca="true" t="shared" si="21" ref="AW6:AW21">AL6</f>
        <v>26</v>
      </c>
      <c r="AX6" s="27">
        <v>26</v>
      </c>
      <c r="AY6" s="27">
        <v>1</v>
      </c>
      <c r="AZ6" s="27">
        <v>13</v>
      </c>
      <c r="BA6" s="27">
        <v>0</v>
      </c>
      <c r="BB6" s="27">
        <f aca="true" t="shared" si="22" ref="BB6:BB21">(AX6-BA6)*100/AX6</f>
        <v>100</v>
      </c>
      <c r="BC6" s="27">
        <f aca="true" t="shared" si="23" ref="BC6:BC21">(AZ6+AY6)*100/AX6</f>
        <v>53.84615384615385</v>
      </c>
      <c r="BD6" s="16">
        <f t="shared" si="1"/>
        <v>3.8461538461538463</v>
      </c>
      <c r="BE6" s="35">
        <f aca="true" t="shared" si="24" ref="BE6:BE21">(5*AY6+4*AZ6+2*(AW6-AX6+BA6)+3*(AX6-AY6-AZ6-BA6))/AX6</f>
        <v>3.576923076923077</v>
      </c>
      <c r="BF6" s="25" t="s">
        <v>54</v>
      </c>
    </row>
    <row r="7" spans="1:58" ht="12.75">
      <c r="A7" s="25" t="s">
        <v>55</v>
      </c>
      <c r="B7" s="26" t="s">
        <v>69</v>
      </c>
      <c r="C7" s="26" t="s">
        <v>69</v>
      </c>
      <c r="D7" s="26">
        <v>24</v>
      </c>
      <c r="E7" s="27">
        <f t="shared" si="2"/>
        <v>24</v>
      </c>
      <c r="F7" s="27">
        <v>0</v>
      </c>
      <c r="G7" s="27">
        <v>0</v>
      </c>
      <c r="H7" s="27">
        <v>24</v>
      </c>
      <c r="I7" s="27">
        <v>0</v>
      </c>
      <c r="J7" s="27">
        <v>8</v>
      </c>
      <c r="K7" s="27">
        <v>1</v>
      </c>
      <c r="L7" s="14">
        <f t="shared" si="3"/>
        <v>95.83333333333333</v>
      </c>
      <c r="M7" s="39">
        <f t="shared" si="4"/>
        <v>33.333333333333336</v>
      </c>
      <c r="N7" s="15">
        <f t="shared" si="5"/>
        <v>0</v>
      </c>
      <c r="O7" s="35">
        <f t="shared" si="6"/>
        <v>3.2916666666666665</v>
      </c>
      <c r="P7" s="27">
        <f t="shared" si="7"/>
        <v>22</v>
      </c>
      <c r="Q7" s="27">
        <v>0</v>
      </c>
      <c r="R7" s="27">
        <v>2</v>
      </c>
      <c r="S7" s="27">
        <v>22</v>
      </c>
      <c r="T7" s="27">
        <v>0</v>
      </c>
      <c r="U7" s="27">
        <v>7</v>
      </c>
      <c r="V7" s="27">
        <v>0</v>
      </c>
      <c r="W7" s="14">
        <f t="shared" si="8"/>
        <v>100</v>
      </c>
      <c r="X7" s="67">
        <f t="shared" si="9"/>
        <v>31.818181818181817</v>
      </c>
      <c r="Y7" s="15">
        <f t="shared" si="10"/>
        <v>0</v>
      </c>
      <c r="Z7" s="35">
        <f t="shared" si="11"/>
        <v>3.3181818181818183</v>
      </c>
      <c r="AA7" s="27">
        <f t="shared" si="12"/>
        <v>22</v>
      </c>
      <c r="AB7" s="27">
        <v>0</v>
      </c>
      <c r="AC7" s="27">
        <v>0</v>
      </c>
      <c r="AD7" s="27">
        <v>22</v>
      </c>
      <c r="AE7" s="27">
        <v>0</v>
      </c>
      <c r="AF7" s="27">
        <v>9</v>
      </c>
      <c r="AG7" s="27">
        <v>1</v>
      </c>
      <c r="AH7" s="14">
        <f t="shared" si="13"/>
        <v>95.45454545454545</v>
      </c>
      <c r="AI7" s="27">
        <f t="shared" si="14"/>
        <v>40.90909090909091</v>
      </c>
      <c r="AJ7" s="15">
        <f t="shared" si="15"/>
        <v>0</v>
      </c>
      <c r="AK7" s="35">
        <f t="shared" si="16"/>
        <v>3.3636363636363638</v>
      </c>
      <c r="AL7" s="27">
        <f t="shared" si="0"/>
        <v>22</v>
      </c>
      <c r="AM7" s="27">
        <v>0</v>
      </c>
      <c r="AN7" s="27">
        <v>0</v>
      </c>
      <c r="AO7" s="27">
        <v>22</v>
      </c>
      <c r="AP7" s="27">
        <v>0</v>
      </c>
      <c r="AQ7" s="27">
        <v>10</v>
      </c>
      <c r="AR7" s="27">
        <v>0</v>
      </c>
      <c r="AS7" s="27">
        <f t="shared" si="17"/>
        <v>100</v>
      </c>
      <c r="AT7" s="27">
        <f t="shared" si="18"/>
        <v>45.45454545454545</v>
      </c>
      <c r="AU7" s="16">
        <f t="shared" si="19"/>
        <v>0</v>
      </c>
      <c r="AV7" s="35">
        <f t="shared" si="20"/>
        <v>3.4545454545454546</v>
      </c>
      <c r="AW7" s="27">
        <f t="shared" si="21"/>
        <v>22</v>
      </c>
      <c r="AX7" s="27">
        <v>22</v>
      </c>
      <c r="AY7" s="27">
        <v>0</v>
      </c>
      <c r="AZ7" s="27">
        <v>9</v>
      </c>
      <c r="BA7" s="27">
        <v>0</v>
      </c>
      <c r="BB7" s="27">
        <f t="shared" si="22"/>
        <v>100</v>
      </c>
      <c r="BC7" s="27">
        <f t="shared" si="23"/>
        <v>40.90909090909091</v>
      </c>
      <c r="BD7" s="16">
        <f t="shared" si="1"/>
        <v>0</v>
      </c>
      <c r="BE7" s="35">
        <f t="shared" si="24"/>
        <v>3.409090909090909</v>
      </c>
      <c r="BF7" s="25" t="s">
        <v>55</v>
      </c>
    </row>
    <row r="8" spans="1:58" ht="12.75">
      <c r="A8" s="25" t="s">
        <v>57</v>
      </c>
      <c r="B8" s="26">
        <v>100</v>
      </c>
      <c r="C8" s="26">
        <v>84</v>
      </c>
      <c r="D8" s="26">
        <v>25</v>
      </c>
      <c r="E8" s="27">
        <f t="shared" si="2"/>
        <v>25</v>
      </c>
      <c r="F8" s="27">
        <v>0</v>
      </c>
      <c r="G8" s="27">
        <v>0</v>
      </c>
      <c r="H8" s="27">
        <v>25</v>
      </c>
      <c r="I8" s="27">
        <v>5</v>
      </c>
      <c r="J8" s="27">
        <v>9</v>
      </c>
      <c r="K8" s="27">
        <v>0</v>
      </c>
      <c r="L8" s="14">
        <f t="shared" si="3"/>
        <v>100</v>
      </c>
      <c r="M8" s="39">
        <f t="shared" si="4"/>
        <v>56</v>
      </c>
      <c r="N8" s="15">
        <f t="shared" si="5"/>
        <v>20</v>
      </c>
      <c r="O8" s="35">
        <f t="shared" si="6"/>
        <v>3.76</v>
      </c>
      <c r="P8" s="27">
        <f t="shared" si="7"/>
        <v>25</v>
      </c>
      <c r="Q8" s="27">
        <v>0</v>
      </c>
      <c r="R8" s="27">
        <v>0</v>
      </c>
      <c r="S8" s="27">
        <v>25</v>
      </c>
      <c r="T8" s="27">
        <v>7</v>
      </c>
      <c r="U8" s="27">
        <v>9</v>
      </c>
      <c r="V8" s="27">
        <v>0</v>
      </c>
      <c r="W8" s="14">
        <f t="shared" si="8"/>
        <v>100</v>
      </c>
      <c r="X8" s="67">
        <f t="shared" si="9"/>
        <v>64</v>
      </c>
      <c r="Y8" s="15">
        <f t="shared" si="10"/>
        <v>28</v>
      </c>
      <c r="Z8" s="35">
        <f t="shared" si="11"/>
        <v>3.92</v>
      </c>
      <c r="AA8" s="27">
        <f t="shared" si="12"/>
        <v>25</v>
      </c>
      <c r="AB8" s="27">
        <v>0</v>
      </c>
      <c r="AC8" s="27">
        <v>0</v>
      </c>
      <c r="AD8" s="27">
        <v>25</v>
      </c>
      <c r="AE8" s="27">
        <v>5</v>
      </c>
      <c r="AF8" s="27">
        <v>9</v>
      </c>
      <c r="AG8" s="27">
        <v>0</v>
      </c>
      <c r="AH8" s="14">
        <f t="shared" si="13"/>
        <v>100</v>
      </c>
      <c r="AI8" s="27">
        <f t="shared" si="14"/>
        <v>56</v>
      </c>
      <c r="AJ8" s="15">
        <f t="shared" si="15"/>
        <v>20</v>
      </c>
      <c r="AK8" s="35">
        <f t="shared" si="16"/>
        <v>3.76</v>
      </c>
      <c r="AL8" s="27">
        <f t="shared" si="0"/>
        <v>26</v>
      </c>
      <c r="AM8" s="27">
        <v>1</v>
      </c>
      <c r="AN8" s="27">
        <v>0</v>
      </c>
      <c r="AO8" s="27">
        <v>26</v>
      </c>
      <c r="AP8" s="27">
        <v>5</v>
      </c>
      <c r="AQ8" s="27">
        <v>11</v>
      </c>
      <c r="AR8" s="27">
        <v>0</v>
      </c>
      <c r="AS8" s="27">
        <f t="shared" si="17"/>
        <v>100</v>
      </c>
      <c r="AT8" s="27">
        <f t="shared" si="18"/>
        <v>61.53846153846154</v>
      </c>
      <c r="AU8" s="16">
        <f t="shared" si="19"/>
        <v>19.23076923076923</v>
      </c>
      <c r="AV8" s="35">
        <f t="shared" si="20"/>
        <v>3.8076923076923075</v>
      </c>
      <c r="AW8" s="27">
        <f t="shared" si="21"/>
        <v>26</v>
      </c>
      <c r="AX8" s="27">
        <v>26</v>
      </c>
      <c r="AY8" s="27">
        <v>6</v>
      </c>
      <c r="AZ8" s="27">
        <v>11</v>
      </c>
      <c r="BA8" s="27">
        <v>0</v>
      </c>
      <c r="BB8" s="27">
        <f t="shared" si="22"/>
        <v>100</v>
      </c>
      <c r="BC8" s="27">
        <f t="shared" si="23"/>
        <v>65.38461538461539</v>
      </c>
      <c r="BD8" s="16">
        <f t="shared" si="1"/>
        <v>23.076923076923077</v>
      </c>
      <c r="BE8" s="35">
        <f t="shared" si="24"/>
        <v>3.8846153846153846</v>
      </c>
      <c r="BF8" s="25" t="s">
        <v>57</v>
      </c>
    </row>
    <row r="9" spans="1:58" ht="12.75">
      <c r="A9" s="25" t="s">
        <v>58</v>
      </c>
      <c r="B9" s="26">
        <v>100</v>
      </c>
      <c r="C9" s="26">
        <v>96</v>
      </c>
      <c r="D9" s="26">
        <v>26</v>
      </c>
      <c r="E9" s="27">
        <f t="shared" si="2"/>
        <v>26</v>
      </c>
      <c r="F9" s="27">
        <v>0</v>
      </c>
      <c r="G9" s="27">
        <v>0</v>
      </c>
      <c r="H9" s="27">
        <v>26</v>
      </c>
      <c r="I9" s="27">
        <v>2</v>
      </c>
      <c r="J9" s="27">
        <v>20</v>
      </c>
      <c r="K9" s="27">
        <v>0</v>
      </c>
      <c r="L9" s="14">
        <f t="shared" si="3"/>
        <v>100</v>
      </c>
      <c r="M9" s="39">
        <f t="shared" si="4"/>
        <v>84.61538461538461</v>
      </c>
      <c r="N9" s="15">
        <f t="shared" si="5"/>
        <v>7.6923076923076925</v>
      </c>
      <c r="O9" s="35">
        <f t="shared" si="6"/>
        <v>3.923076923076923</v>
      </c>
      <c r="P9" s="27">
        <f t="shared" si="7"/>
        <v>26</v>
      </c>
      <c r="Q9" s="27">
        <v>0</v>
      </c>
      <c r="R9" s="27">
        <v>0</v>
      </c>
      <c r="S9" s="27">
        <v>26</v>
      </c>
      <c r="T9" s="27">
        <v>5</v>
      </c>
      <c r="U9" s="27">
        <v>11</v>
      </c>
      <c r="V9" s="27">
        <v>0</v>
      </c>
      <c r="W9" s="14">
        <f t="shared" si="8"/>
        <v>100</v>
      </c>
      <c r="X9" s="67">
        <f t="shared" si="9"/>
        <v>61.53846153846154</v>
      </c>
      <c r="Y9" s="15">
        <f t="shared" si="10"/>
        <v>19.23076923076923</v>
      </c>
      <c r="Z9" s="35">
        <f t="shared" si="11"/>
        <v>3.8076923076923075</v>
      </c>
      <c r="AA9" s="27">
        <f t="shared" si="12"/>
        <v>26</v>
      </c>
      <c r="AB9" s="27">
        <v>0</v>
      </c>
      <c r="AC9" s="27">
        <v>0</v>
      </c>
      <c r="AD9" s="27">
        <v>26</v>
      </c>
      <c r="AE9" s="27">
        <v>4</v>
      </c>
      <c r="AF9" s="27">
        <v>14</v>
      </c>
      <c r="AG9" s="27">
        <v>0</v>
      </c>
      <c r="AH9" s="14">
        <f t="shared" si="13"/>
        <v>100</v>
      </c>
      <c r="AI9" s="27">
        <f t="shared" si="14"/>
        <v>69.23076923076923</v>
      </c>
      <c r="AJ9" s="15">
        <f t="shared" si="15"/>
        <v>15.384615384615385</v>
      </c>
      <c r="AK9" s="35">
        <f t="shared" si="16"/>
        <v>3.8461538461538463</v>
      </c>
      <c r="AL9" s="27">
        <f t="shared" si="0"/>
        <v>26</v>
      </c>
      <c r="AM9" s="27">
        <v>0</v>
      </c>
      <c r="AN9" s="27">
        <v>0</v>
      </c>
      <c r="AO9" s="27">
        <v>26</v>
      </c>
      <c r="AP9" s="27">
        <v>4</v>
      </c>
      <c r="AQ9" s="27">
        <v>12</v>
      </c>
      <c r="AR9" s="27">
        <v>0</v>
      </c>
      <c r="AS9" s="27">
        <f t="shared" si="17"/>
        <v>100</v>
      </c>
      <c r="AT9" s="27">
        <f t="shared" si="18"/>
        <v>61.53846153846154</v>
      </c>
      <c r="AU9" s="16">
        <f t="shared" si="19"/>
        <v>15.384615384615385</v>
      </c>
      <c r="AV9" s="35">
        <f t="shared" si="20"/>
        <v>3.769230769230769</v>
      </c>
      <c r="AW9" s="27">
        <f t="shared" si="21"/>
        <v>26</v>
      </c>
      <c r="AX9" s="27">
        <v>26</v>
      </c>
      <c r="AY9" s="27">
        <v>5</v>
      </c>
      <c r="AZ9" s="27">
        <v>16</v>
      </c>
      <c r="BA9" s="27">
        <v>0</v>
      </c>
      <c r="BB9" s="27">
        <f t="shared" si="22"/>
        <v>100</v>
      </c>
      <c r="BC9" s="27">
        <f t="shared" si="23"/>
        <v>80.76923076923077</v>
      </c>
      <c r="BD9" s="16">
        <f t="shared" si="1"/>
        <v>19.23076923076923</v>
      </c>
      <c r="BE9" s="35">
        <f t="shared" si="24"/>
        <v>4</v>
      </c>
      <c r="BF9" s="25" t="s">
        <v>58</v>
      </c>
    </row>
    <row r="10" spans="1:58" ht="12.75">
      <c r="A10" s="25" t="s">
        <v>59</v>
      </c>
      <c r="B10" s="26">
        <v>100</v>
      </c>
      <c r="C10" s="26">
        <v>54</v>
      </c>
      <c r="D10" s="26">
        <v>24</v>
      </c>
      <c r="E10" s="27">
        <v>25</v>
      </c>
      <c r="F10" s="27">
        <v>0</v>
      </c>
      <c r="G10" s="27">
        <v>0</v>
      </c>
      <c r="H10" s="27">
        <v>25</v>
      </c>
      <c r="I10" s="27">
        <v>0</v>
      </c>
      <c r="J10" s="27">
        <v>13</v>
      </c>
      <c r="K10" s="27">
        <v>0</v>
      </c>
      <c r="L10" s="14">
        <f t="shared" si="3"/>
        <v>100</v>
      </c>
      <c r="M10" s="39">
        <f t="shared" si="4"/>
        <v>52</v>
      </c>
      <c r="N10" s="15">
        <f t="shared" si="5"/>
        <v>0</v>
      </c>
      <c r="O10" s="35">
        <f t="shared" si="6"/>
        <v>3.52</v>
      </c>
      <c r="P10" s="27">
        <f t="shared" si="7"/>
        <v>24</v>
      </c>
      <c r="Q10" s="27">
        <v>0</v>
      </c>
      <c r="R10" s="27">
        <v>1</v>
      </c>
      <c r="S10" s="27">
        <v>24</v>
      </c>
      <c r="T10" s="27">
        <v>3</v>
      </c>
      <c r="U10" s="27">
        <v>9</v>
      </c>
      <c r="V10" s="27">
        <v>0</v>
      </c>
      <c r="W10" s="14">
        <f t="shared" si="8"/>
        <v>100</v>
      </c>
      <c r="X10" s="67">
        <f t="shared" si="9"/>
        <v>50</v>
      </c>
      <c r="Y10" s="15">
        <f t="shared" si="10"/>
        <v>12.5</v>
      </c>
      <c r="Z10" s="35">
        <f t="shared" si="11"/>
        <v>3.625</v>
      </c>
      <c r="AA10" s="27">
        <f t="shared" si="12"/>
        <v>23</v>
      </c>
      <c r="AB10" s="27">
        <v>0</v>
      </c>
      <c r="AC10" s="27">
        <v>1</v>
      </c>
      <c r="AD10" s="27">
        <v>23</v>
      </c>
      <c r="AE10" s="27">
        <v>0</v>
      </c>
      <c r="AF10" s="27">
        <v>19</v>
      </c>
      <c r="AG10" s="27">
        <v>0</v>
      </c>
      <c r="AH10" s="14">
        <f t="shared" si="13"/>
        <v>100</v>
      </c>
      <c r="AI10" s="27">
        <f t="shared" si="14"/>
        <v>82.6086956521739</v>
      </c>
      <c r="AJ10" s="15">
        <f t="shared" si="15"/>
        <v>0</v>
      </c>
      <c r="AK10" s="35">
        <f t="shared" si="16"/>
        <v>3.8260869565217392</v>
      </c>
      <c r="AL10" s="27">
        <f t="shared" si="0"/>
        <v>23</v>
      </c>
      <c r="AM10" s="27">
        <v>0</v>
      </c>
      <c r="AN10" s="27">
        <v>0</v>
      </c>
      <c r="AO10" s="27">
        <v>23</v>
      </c>
      <c r="AP10" s="27">
        <v>0</v>
      </c>
      <c r="AQ10" s="27">
        <v>6</v>
      </c>
      <c r="AR10" s="27">
        <v>0</v>
      </c>
      <c r="AS10" s="27">
        <f t="shared" si="17"/>
        <v>100</v>
      </c>
      <c r="AT10" s="27">
        <f t="shared" si="18"/>
        <v>26.08695652173913</v>
      </c>
      <c r="AU10" s="16">
        <f t="shared" si="19"/>
        <v>0</v>
      </c>
      <c r="AV10" s="35">
        <f t="shared" si="20"/>
        <v>3.260869565217391</v>
      </c>
      <c r="AW10" s="27">
        <f t="shared" si="21"/>
        <v>23</v>
      </c>
      <c r="AX10" s="27">
        <v>23</v>
      </c>
      <c r="AY10" s="27">
        <v>1</v>
      </c>
      <c r="AZ10" s="27">
        <v>14</v>
      </c>
      <c r="BA10" s="27">
        <v>0</v>
      </c>
      <c r="BB10" s="27">
        <f t="shared" si="22"/>
        <v>100</v>
      </c>
      <c r="BC10" s="27">
        <f t="shared" si="23"/>
        <v>65.21739130434783</v>
      </c>
      <c r="BD10" s="16">
        <f t="shared" si="1"/>
        <v>4.3478260869565215</v>
      </c>
      <c r="BE10" s="35">
        <f t="shared" si="24"/>
        <v>3.6956521739130435</v>
      </c>
      <c r="BF10" s="25" t="s">
        <v>59</v>
      </c>
    </row>
    <row r="11" spans="1:58" ht="12.75">
      <c r="A11" s="25" t="s">
        <v>84</v>
      </c>
      <c r="B11" s="26">
        <v>100</v>
      </c>
      <c r="C11" s="26">
        <v>54</v>
      </c>
      <c r="D11" s="26">
        <v>25</v>
      </c>
      <c r="E11" s="27">
        <f t="shared" si="2"/>
        <v>25</v>
      </c>
      <c r="F11" s="27">
        <v>0</v>
      </c>
      <c r="G11" s="27">
        <v>0</v>
      </c>
      <c r="H11" s="27">
        <v>25</v>
      </c>
      <c r="I11" s="27">
        <v>1</v>
      </c>
      <c r="J11" s="27">
        <v>9</v>
      </c>
      <c r="K11" s="27">
        <v>0</v>
      </c>
      <c r="L11" s="14">
        <f t="shared" si="3"/>
        <v>100</v>
      </c>
      <c r="M11" s="39">
        <f t="shared" si="4"/>
        <v>40</v>
      </c>
      <c r="N11" s="15">
        <f t="shared" si="5"/>
        <v>4</v>
      </c>
      <c r="O11" s="35">
        <f t="shared" si="6"/>
        <v>3.44</v>
      </c>
      <c r="P11" s="27">
        <f t="shared" si="7"/>
        <v>26</v>
      </c>
      <c r="Q11" s="27">
        <v>1</v>
      </c>
      <c r="R11" s="27">
        <v>0</v>
      </c>
      <c r="S11" s="27">
        <v>26</v>
      </c>
      <c r="T11" s="27">
        <v>0</v>
      </c>
      <c r="U11" s="27">
        <v>9</v>
      </c>
      <c r="V11" s="27">
        <v>0</v>
      </c>
      <c r="W11" s="14">
        <f t="shared" si="8"/>
        <v>100</v>
      </c>
      <c r="X11" s="67">
        <f t="shared" si="9"/>
        <v>34.61538461538461</v>
      </c>
      <c r="Y11" s="15">
        <f t="shared" si="10"/>
        <v>0</v>
      </c>
      <c r="Z11" s="35">
        <f t="shared" si="11"/>
        <v>3.3461538461538463</v>
      </c>
      <c r="AA11" s="27">
        <f t="shared" si="12"/>
        <v>25</v>
      </c>
      <c r="AB11" s="27">
        <v>0</v>
      </c>
      <c r="AC11" s="27">
        <v>1</v>
      </c>
      <c r="AD11" s="27">
        <v>25</v>
      </c>
      <c r="AE11" s="27">
        <v>1</v>
      </c>
      <c r="AF11" s="27">
        <v>10</v>
      </c>
      <c r="AG11" s="27">
        <v>0</v>
      </c>
      <c r="AH11" s="14">
        <f t="shared" si="13"/>
        <v>100</v>
      </c>
      <c r="AI11" s="27">
        <f t="shared" si="14"/>
        <v>44</v>
      </c>
      <c r="AJ11" s="15">
        <f t="shared" si="15"/>
        <v>4</v>
      </c>
      <c r="AK11" s="35">
        <f t="shared" si="16"/>
        <v>3.48</v>
      </c>
      <c r="AL11" s="27">
        <f>AA11-AN11+AM11</f>
        <v>25</v>
      </c>
      <c r="AM11" s="27">
        <v>0</v>
      </c>
      <c r="AN11" s="27">
        <v>0</v>
      </c>
      <c r="AO11" s="27">
        <v>25</v>
      </c>
      <c r="AP11" s="27">
        <v>1</v>
      </c>
      <c r="AQ11" s="27">
        <v>10</v>
      </c>
      <c r="AR11" s="27">
        <v>1</v>
      </c>
      <c r="AS11" s="27">
        <f t="shared" si="17"/>
        <v>96</v>
      </c>
      <c r="AT11" s="27">
        <f t="shared" si="18"/>
        <v>44</v>
      </c>
      <c r="AU11" s="16">
        <f t="shared" si="19"/>
        <v>4</v>
      </c>
      <c r="AV11" s="35">
        <f t="shared" si="20"/>
        <v>3.44</v>
      </c>
      <c r="AW11" s="27">
        <f t="shared" si="21"/>
        <v>25</v>
      </c>
      <c r="AX11" s="27">
        <v>25</v>
      </c>
      <c r="AY11" s="27">
        <v>1</v>
      </c>
      <c r="AZ11" s="27">
        <v>10</v>
      </c>
      <c r="BA11" s="27">
        <v>0</v>
      </c>
      <c r="BB11" s="27">
        <f t="shared" si="22"/>
        <v>100</v>
      </c>
      <c r="BC11" s="27">
        <f t="shared" si="23"/>
        <v>44</v>
      </c>
      <c r="BD11" s="16">
        <f t="shared" si="1"/>
        <v>4</v>
      </c>
      <c r="BE11" s="35">
        <f t="shared" si="24"/>
        <v>3.48</v>
      </c>
      <c r="BF11" s="25" t="s">
        <v>84</v>
      </c>
    </row>
    <row r="12" spans="1:58" ht="12.75">
      <c r="A12" s="25" t="s">
        <v>60</v>
      </c>
      <c r="B12" s="26">
        <v>100</v>
      </c>
      <c r="C12" s="26">
        <v>83</v>
      </c>
      <c r="D12" s="26">
        <v>10</v>
      </c>
      <c r="E12" s="27">
        <f t="shared" si="2"/>
        <v>10</v>
      </c>
      <c r="F12" s="27">
        <v>0</v>
      </c>
      <c r="G12" s="27">
        <v>0</v>
      </c>
      <c r="H12" s="27">
        <v>10</v>
      </c>
      <c r="I12" s="27">
        <v>1</v>
      </c>
      <c r="J12" s="27">
        <v>7</v>
      </c>
      <c r="K12" s="27">
        <v>0</v>
      </c>
      <c r="L12" s="14">
        <f t="shared" si="3"/>
        <v>100</v>
      </c>
      <c r="M12" s="39">
        <f t="shared" si="4"/>
        <v>80</v>
      </c>
      <c r="N12" s="15">
        <f t="shared" si="5"/>
        <v>10</v>
      </c>
      <c r="O12" s="35">
        <f t="shared" si="6"/>
        <v>3.9</v>
      </c>
      <c r="P12" s="27">
        <f t="shared" si="7"/>
        <v>10</v>
      </c>
      <c r="Q12" s="27">
        <v>0</v>
      </c>
      <c r="R12" s="27">
        <v>0</v>
      </c>
      <c r="S12" s="27">
        <v>10</v>
      </c>
      <c r="T12" s="27">
        <v>1</v>
      </c>
      <c r="U12" s="27">
        <v>8</v>
      </c>
      <c r="V12" s="27">
        <v>0</v>
      </c>
      <c r="W12" s="14">
        <f t="shared" si="8"/>
        <v>100</v>
      </c>
      <c r="X12" s="67">
        <f t="shared" si="9"/>
        <v>90</v>
      </c>
      <c r="Y12" s="15">
        <f t="shared" si="10"/>
        <v>10</v>
      </c>
      <c r="Z12" s="35">
        <f t="shared" si="11"/>
        <v>4</v>
      </c>
      <c r="AA12" s="27">
        <f t="shared" si="12"/>
        <v>11</v>
      </c>
      <c r="AB12" s="27">
        <v>1</v>
      </c>
      <c r="AC12" s="27">
        <v>0</v>
      </c>
      <c r="AD12" s="27">
        <v>11</v>
      </c>
      <c r="AE12" s="27">
        <v>0</v>
      </c>
      <c r="AF12" s="27">
        <v>5</v>
      </c>
      <c r="AG12" s="27">
        <v>0</v>
      </c>
      <c r="AH12" s="14">
        <f t="shared" si="13"/>
        <v>100</v>
      </c>
      <c r="AI12" s="27">
        <f t="shared" si="14"/>
        <v>45.45454545454545</v>
      </c>
      <c r="AJ12" s="15">
        <f t="shared" si="15"/>
        <v>0</v>
      </c>
      <c r="AK12" s="35">
        <f t="shared" si="16"/>
        <v>3.4545454545454546</v>
      </c>
      <c r="AL12" s="27">
        <f t="shared" si="0"/>
        <v>11</v>
      </c>
      <c r="AM12" s="27">
        <v>0</v>
      </c>
      <c r="AN12" s="27">
        <v>0</v>
      </c>
      <c r="AO12" s="27">
        <v>11</v>
      </c>
      <c r="AP12" s="27">
        <v>1</v>
      </c>
      <c r="AQ12" s="27">
        <v>6</v>
      </c>
      <c r="AR12" s="27">
        <v>0</v>
      </c>
      <c r="AS12" s="27">
        <f t="shared" si="17"/>
        <v>100</v>
      </c>
      <c r="AT12" s="27">
        <f t="shared" si="18"/>
        <v>63.63636363636363</v>
      </c>
      <c r="AU12" s="16">
        <f t="shared" si="19"/>
        <v>9.090909090909092</v>
      </c>
      <c r="AV12" s="35">
        <f t="shared" si="20"/>
        <v>3.727272727272727</v>
      </c>
      <c r="AW12" s="27">
        <f t="shared" si="21"/>
        <v>11</v>
      </c>
      <c r="AX12" s="27">
        <v>11</v>
      </c>
      <c r="AY12" s="27">
        <v>1</v>
      </c>
      <c r="AZ12" s="27">
        <v>7</v>
      </c>
      <c r="BA12" s="27">
        <v>0</v>
      </c>
      <c r="BB12" s="27">
        <f t="shared" si="22"/>
        <v>100</v>
      </c>
      <c r="BC12" s="27">
        <f t="shared" si="23"/>
        <v>72.72727272727273</v>
      </c>
      <c r="BD12" s="16">
        <f t="shared" si="1"/>
        <v>9.090909090909092</v>
      </c>
      <c r="BE12" s="35">
        <f t="shared" si="24"/>
        <v>3.8181818181818183</v>
      </c>
      <c r="BF12" s="25" t="s">
        <v>60</v>
      </c>
    </row>
    <row r="13" spans="1:58" ht="12.75">
      <c r="A13" s="25" t="s">
        <v>61</v>
      </c>
      <c r="B13" s="26">
        <v>100</v>
      </c>
      <c r="C13" s="26">
        <v>77</v>
      </c>
      <c r="D13" s="26">
        <v>13</v>
      </c>
      <c r="E13" s="27">
        <f t="shared" si="2"/>
        <v>13</v>
      </c>
      <c r="F13" s="27">
        <v>0</v>
      </c>
      <c r="G13" s="27">
        <v>0</v>
      </c>
      <c r="H13" s="27">
        <v>13</v>
      </c>
      <c r="I13" s="27">
        <v>2</v>
      </c>
      <c r="J13" s="27">
        <v>5</v>
      </c>
      <c r="K13" s="27">
        <v>0</v>
      </c>
      <c r="L13" s="14">
        <f t="shared" si="3"/>
        <v>100</v>
      </c>
      <c r="M13" s="39">
        <f t="shared" si="4"/>
        <v>53.84615384615385</v>
      </c>
      <c r="N13" s="15">
        <f t="shared" si="5"/>
        <v>15.384615384615385</v>
      </c>
      <c r="O13" s="35">
        <f t="shared" si="6"/>
        <v>3.6923076923076925</v>
      </c>
      <c r="P13" s="27">
        <f t="shared" si="7"/>
        <v>13</v>
      </c>
      <c r="Q13" s="27">
        <v>0</v>
      </c>
      <c r="R13" s="27">
        <v>0</v>
      </c>
      <c r="S13" s="27">
        <v>13</v>
      </c>
      <c r="T13" s="27">
        <v>4</v>
      </c>
      <c r="U13" s="27">
        <v>8</v>
      </c>
      <c r="V13" s="27">
        <v>0</v>
      </c>
      <c r="W13" s="14">
        <f t="shared" si="8"/>
        <v>100</v>
      </c>
      <c r="X13" s="67">
        <f t="shared" si="9"/>
        <v>92.3076923076923</v>
      </c>
      <c r="Y13" s="15">
        <f t="shared" si="10"/>
        <v>30.76923076923077</v>
      </c>
      <c r="Z13" s="35">
        <f t="shared" si="11"/>
        <v>4.230769230769231</v>
      </c>
      <c r="AA13" s="27">
        <f t="shared" si="12"/>
        <v>14</v>
      </c>
      <c r="AB13" s="27">
        <v>1</v>
      </c>
      <c r="AC13" s="27">
        <v>0</v>
      </c>
      <c r="AD13" s="27">
        <v>14</v>
      </c>
      <c r="AE13" s="27">
        <v>2</v>
      </c>
      <c r="AF13" s="27">
        <v>9</v>
      </c>
      <c r="AG13" s="27">
        <v>0</v>
      </c>
      <c r="AH13" s="14">
        <f t="shared" si="13"/>
        <v>100</v>
      </c>
      <c r="AI13" s="27">
        <f t="shared" si="14"/>
        <v>78.57142857142857</v>
      </c>
      <c r="AJ13" s="15">
        <f t="shared" si="15"/>
        <v>14.285714285714286</v>
      </c>
      <c r="AK13" s="35">
        <f t="shared" si="16"/>
        <v>3.9285714285714284</v>
      </c>
      <c r="AL13" s="27">
        <f t="shared" si="0"/>
        <v>14</v>
      </c>
      <c r="AM13" s="27">
        <v>0</v>
      </c>
      <c r="AN13" s="27">
        <v>0</v>
      </c>
      <c r="AO13" s="27">
        <v>14</v>
      </c>
      <c r="AP13" s="27">
        <v>2</v>
      </c>
      <c r="AQ13" s="27">
        <v>5</v>
      </c>
      <c r="AR13" s="27">
        <v>0</v>
      </c>
      <c r="AS13" s="27">
        <f t="shared" si="17"/>
        <v>100</v>
      </c>
      <c r="AT13" s="27">
        <f t="shared" si="18"/>
        <v>50</v>
      </c>
      <c r="AU13" s="16">
        <f t="shared" si="19"/>
        <v>14.285714285714286</v>
      </c>
      <c r="AV13" s="35">
        <f t="shared" si="20"/>
        <v>3.642857142857143</v>
      </c>
      <c r="AW13" s="27">
        <f t="shared" si="21"/>
        <v>14</v>
      </c>
      <c r="AX13" s="27">
        <v>14</v>
      </c>
      <c r="AY13" s="27">
        <v>3</v>
      </c>
      <c r="AZ13" s="27">
        <v>6</v>
      </c>
      <c r="BA13" s="27">
        <v>0</v>
      </c>
      <c r="BB13" s="27">
        <f t="shared" si="22"/>
        <v>100</v>
      </c>
      <c r="BC13" s="27">
        <f t="shared" si="23"/>
        <v>64.28571428571429</v>
      </c>
      <c r="BD13" s="16">
        <f t="shared" si="1"/>
        <v>21.428571428571427</v>
      </c>
      <c r="BE13" s="35">
        <f t="shared" si="24"/>
        <v>3.857142857142857</v>
      </c>
      <c r="BF13" s="25" t="s">
        <v>61</v>
      </c>
    </row>
    <row r="14" spans="1:58" ht="12.75">
      <c r="A14" s="25" t="s">
        <v>62</v>
      </c>
      <c r="B14" s="26">
        <v>100</v>
      </c>
      <c r="C14" s="26">
        <v>54</v>
      </c>
      <c r="D14" s="26">
        <v>11</v>
      </c>
      <c r="E14" s="27">
        <f t="shared" si="2"/>
        <v>11</v>
      </c>
      <c r="F14" s="27">
        <v>0</v>
      </c>
      <c r="G14" s="27">
        <v>0</v>
      </c>
      <c r="H14" s="27">
        <v>11</v>
      </c>
      <c r="I14" s="27">
        <v>2</v>
      </c>
      <c r="J14" s="27">
        <v>3</v>
      </c>
      <c r="K14" s="27">
        <v>1</v>
      </c>
      <c r="L14" s="14">
        <f t="shared" si="3"/>
        <v>90.9090909090909</v>
      </c>
      <c r="M14" s="39">
        <f t="shared" si="4"/>
        <v>45.45454545454545</v>
      </c>
      <c r="N14" s="15">
        <f t="shared" si="5"/>
        <v>18.181818181818183</v>
      </c>
      <c r="O14" s="35">
        <f t="shared" si="6"/>
        <v>3.5454545454545454</v>
      </c>
      <c r="P14" s="27">
        <f t="shared" si="7"/>
        <v>11</v>
      </c>
      <c r="Q14" s="27">
        <v>0</v>
      </c>
      <c r="R14" s="27">
        <v>0</v>
      </c>
      <c r="S14" s="27">
        <v>11</v>
      </c>
      <c r="T14" s="27">
        <v>1</v>
      </c>
      <c r="U14" s="27">
        <v>4</v>
      </c>
      <c r="V14" s="27">
        <v>0</v>
      </c>
      <c r="W14" s="14">
        <f t="shared" si="8"/>
        <v>100</v>
      </c>
      <c r="X14" s="67">
        <f t="shared" si="9"/>
        <v>45.45454545454545</v>
      </c>
      <c r="Y14" s="15">
        <f t="shared" si="10"/>
        <v>9.090909090909092</v>
      </c>
      <c r="Z14" s="35">
        <f t="shared" si="11"/>
        <v>3.5454545454545454</v>
      </c>
      <c r="AA14" s="27">
        <f t="shared" si="12"/>
        <v>11</v>
      </c>
      <c r="AB14" s="27">
        <v>0</v>
      </c>
      <c r="AC14" s="27">
        <v>0</v>
      </c>
      <c r="AD14" s="27">
        <v>11</v>
      </c>
      <c r="AE14" s="27">
        <v>0</v>
      </c>
      <c r="AF14" s="27">
        <v>3</v>
      </c>
      <c r="AG14" s="27">
        <v>0</v>
      </c>
      <c r="AH14" s="14">
        <f t="shared" si="13"/>
        <v>100</v>
      </c>
      <c r="AI14" s="27">
        <f t="shared" si="14"/>
        <v>27.272727272727273</v>
      </c>
      <c r="AJ14" s="15">
        <f t="shared" si="15"/>
        <v>0</v>
      </c>
      <c r="AK14" s="35">
        <f t="shared" si="16"/>
        <v>3.272727272727273</v>
      </c>
      <c r="AL14" s="27">
        <f t="shared" si="0"/>
        <v>11</v>
      </c>
      <c r="AM14" s="27">
        <v>0</v>
      </c>
      <c r="AN14" s="27">
        <v>0</v>
      </c>
      <c r="AO14" s="27">
        <v>11</v>
      </c>
      <c r="AP14" s="27">
        <v>1</v>
      </c>
      <c r="AQ14" s="27">
        <v>2</v>
      </c>
      <c r="AR14" s="27">
        <v>0</v>
      </c>
      <c r="AS14" s="27">
        <f t="shared" si="17"/>
        <v>100</v>
      </c>
      <c r="AT14" s="27">
        <f t="shared" si="18"/>
        <v>27.272727272727273</v>
      </c>
      <c r="AU14" s="16">
        <f t="shared" si="19"/>
        <v>9.090909090909092</v>
      </c>
      <c r="AV14" s="35">
        <f t="shared" si="20"/>
        <v>3.3636363636363638</v>
      </c>
      <c r="AW14" s="27">
        <f t="shared" si="21"/>
        <v>11</v>
      </c>
      <c r="AX14" s="27">
        <v>11</v>
      </c>
      <c r="AY14" s="27">
        <v>2</v>
      </c>
      <c r="AZ14" s="27">
        <v>1</v>
      </c>
      <c r="BA14" s="27">
        <v>0</v>
      </c>
      <c r="BB14" s="27">
        <f t="shared" si="22"/>
        <v>100</v>
      </c>
      <c r="BC14" s="27">
        <f t="shared" si="23"/>
        <v>27.272727272727273</v>
      </c>
      <c r="BD14" s="16">
        <f t="shared" si="1"/>
        <v>18.181818181818183</v>
      </c>
      <c r="BE14" s="35">
        <f t="shared" si="24"/>
        <v>3.4545454545454546</v>
      </c>
      <c r="BF14" s="25" t="s">
        <v>62</v>
      </c>
    </row>
    <row r="15" spans="1:58" ht="12.75">
      <c r="A15" s="25" t="s">
        <v>63</v>
      </c>
      <c r="B15" s="26">
        <v>100</v>
      </c>
      <c r="C15" s="26">
        <v>67</v>
      </c>
      <c r="D15" s="26">
        <v>16</v>
      </c>
      <c r="E15" s="27">
        <f t="shared" si="2"/>
        <v>16</v>
      </c>
      <c r="F15" s="27">
        <v>0</v>
      </c>
      <c r="G15" s="27">
        <v>0</v>
      </c>
      <c r="H15" s="27">
        <v>16</v>
      </c>
      <c r="I15" s="27">
        <v>6</v>
      </c>
      <c r="J15" s="27">
        <v>8</v>
      </c>
      <c r="K15" s="27">
        <v>0</v>
      </c>
      <c r="L15" s="14">
        <f t="shared" si="3"/>
        <v>100</v>
      </c>
      <c r="M15" s="39">
        <f t="shared" si="4"/>
        <v>87.5</v>
      </c>
      <c r="N15" s="15">
        <f t="shared" si="5"/>
        <v>37.5</v>
      </c>
      <c r="O15" s="35">
        <f t="shared" si="6"/>
        <v>4.25</v>
      </c>
      <c r="P15" s="27">
        <f t="shared" si="7"/>
        <v>17</v>
      </c>
      <c r="Q15" s="27">
        <v>1</v>
      </c>
      <c r="R15" s="27">
        <v>0</v>
      </c>
      <c r="S15" s="27">
        <v>17</v>
      </c>
      <c r="T15" s="27">
        <v>5</v>
      </c>
      <c r="U15" s="27">
        <v>9</v>
      </c>
      <c r="V15" s="27">
        <v>0</v>
      </c>
      <c r="W15" s="14">
        <f t="shared" si="8"/>
        <v>100</v>
      </c>
      <c r="X15" s="67">
        <f t="shared" si="9"/>
        <v>82.3529411764706</v>
      </c>
      <c r="Y15" s="15">
        <f t="shared" si="10"/>
        <v>29.41176470588235</v>
      </c>
      <c r="Z15" s="35">
        <f t="shared" si="11"/>
        <v>4.117647058823529</v>
      </c>
      <c r="AA15" s="27">
        <f t="shared" si="12"/>
        <v>17</v>
      </c>
      <c r="AB15" s="27">
        <v>0</v>
      </c>
      <c r="AC15" s="27">
        <v>0</v>
      </c>
      <c r="AD15" s="27">
        <v>16</v>
      </c>
      <c r="AE15" s="27">
        <v>2</v>
      </c>
      <c r="AF15" s="27">
        <v>10</v>
      </c>
      <c r="AG15" s="27">
        <v>1</v>
      </c>
      <c r="AH15" s="14">
        <f>(AD15-AG15)*100/AD15</f>
        <v>93.75</v>
      </c>
      <c r="AI15" s="27">
        <f t="shared" si="14"/>
        <v>75</v>
      </c>
      <c r="AJ15" s="15">
        <f t="shared" si="15"/>
        <v>11.764705882352942</v>
      </c>
      <c r="AK15" s="35">
        <f t="shared" si="16"/>
        <v>3.9375</v>
      </c>
      <c r="AL15" s="27">
        <f t="shared" si="0"/>
        <v>17</v>
      </c>
      <c r="AM15" s="27">
        <v>0</v>
      </c>
      <c r="AN15" s="27">
        <v>0</v>
      </c>
      <c r="AO15" s="27">
        <v>17</v>
      </c>
      <c r="AP15" s="27">
        <v>2</v>
      </c>
      <c r="AQ15" s="27">
        <v>13</v>
      </c>
      <c r="AR15" s="27">
        <v>0</v>
      </c>
      <c r="AS15" s="27">
        <f t="shared" si="17"/>
        <v>100</v>
      </c>
      <c r="AT15" s="27">
        <f t="shared" si="18"/>
        <v>88.23529411764706</v>
      </c>
      <c r="AU15" s="16">
        <f t="shared" si="19"/>
        <v>11.764705882352942</v>
      </c>
      <c r="AV15" s="35">
        <f t="shared" si="20"/>
        <v>4</v>
      </c>
      <c r="AW15" s="27">
        <f t="shared" si="21"/>
        <v>17</v>
      </c>
      <c r="AX15" s="27">
        <v>17</v>
      </c>
      <c r="AY15" s="27">
        <v>5</v>
      </c>
      <c r="AZ15" s="27">
        <v>10</v>
      </c>
      <c r="BA15" s="27">
        <v>0</v>
      </c>
      <c r="BB15" s="27">
        <f t="shared" si="22"/>
        <v>100</v>
      </c>
      <c r="BC15" s="27">
        <f t="shared" si="23"/>
        <v>88.23529411764706</v>
      </c>
      <c r="BD15" s="16">
        <f t="shared" si="1"/>
        <v>29.41176470588235</v>
      </c>
      <c r="BE15" s="35">
        <f t="shared" si="24"/>
        <v>4.176470588235294</v>
      </c>
      <c r="BF15" s="25" t="s">
        <v>63</v>
      </c>
    </row>
    <row r="16" spans="1:58" ht="12.75">
      <c r="A16" s="25" t="s">
        <v>64</v>
      </c>
      <c r="B16" s="26">
        <v>100</v>
      </c>
      <c r="C16" s="26">
        <v>21</v>
      </c>
      <c r="D16" s="26">
        <v>13</v>
      </c>
      <c r="E16" s="27">
        <f t="shared" si="2"/>
        <v>13</v>
      </c>
      <c r="F16" s="27">
        <v>0</v>
      </c>
      <c r="G16" s="27">
        <v>0</v>
      </c>
      <c r="H16" s="27">
        <v>13</v>
      </c>
      <c r="I16" s="27">
        <v>2</v>
      </c>
      <c r="J16" s="27">
        <v>6</v>
      </c>
      <c r="K16" s="27">
        <v>1</v>
      </c>
      <c r="L16" s="14">
        <f t="shared" si="3"/>
        <v>92.3076923076923</v>
      </c>
      <c r="M16" s="39">
        <f t="shared" si="4"/>
        <v>61.53846153846154</v>
      </c>
      <c r="N16" s="15">
        <f t="shared" si="5"/>
        <v>15.384615384615385</v>
      </c>
      <c r="O16" s="35">
        <f t="shared" si="6"/>
        <v>3.6923076923076925</v>
      </c>
      <c r="P16" s="27">
        <f t="shared" si="7"/>
        <v>13</v>
      </c>
      <c r="Q16" s="27">
        <v>0</v>
      </c>
      <c r="R16" s="27">
        <v>0</v>
      </c>
      <c r="S16" s="27">
        <v>13</v>
      </c>
      <c r="T16" s="27">
        <v>1</v>
      </c>
      <c r="U16" s="27">
        <v>4</v>
      </c>
      <c r="V16" s="27">
        <v>0</v>
      </c>
      <c r="W16" s="14">
        <f t="shared" si="8"/>
        <v>100</v>
      </c>
      <c r="X16" s="67">
        <f t="shared" si="9"/>
        <v>38.46153846153846</v>
      </c>
      <c r="Y16" s="15">
        <f t="shared" si="10"/>
        <v>7.6923076923076925</v>
      </c>
      <c r="Z16" s="35">
        <f t="shared" si="11"/>
        <v>3.4615384615384617</v>
      </c>
      <c r="AA16" s="27">
        <f t="shared" si="12"/>
        <v>12</v>
      </c>
      <c r="AB16" s="27">
        <v>0</v>
      </c>
      <c r="AC16" s="27">
        <v>1</v>
      </c>
      <c r="AD16" s="27">
        <v>11</v>
      </c>
      <c r="AE16" s="27">
        <v>1</v>
      </c>
      <c r="AF16" s="27">
        <v>3</v>
      </c>
      <c r="AG16" s="27">
        <v>3</v>
      </c>
      <c r="AH16" s="14">
        <f t="shared" si="13"/>
        <v>72.72727272727273</v>
      </c>
      <c r="AI16" s="27">
        <f t="shared" si="14"/>
        <v>36.36363636363637</v>
      </c>
      <c r="AJ16" s="15">
        <f t="shared" si="15"/>
        <v>8.333333333333334</v>
      </c>
      <c r="AK16" s="35">
        <f t="shared" si="16"/>
        <v>3.3636363636363638</v>
      </c>
      <c r="AL16" s="27">
        <f t="shared" si="0"/>
        <v>12</v>
      </c>
      <c r="AM16" s="27">
        <v>0</v>
      </c>
      <c r="AN16" s="27">
        <v>0</v>
      </c>
      <c r="AO16" s="27">
        <v>12</v>
      </c>
      <c r="AP16" s="27">
        <v>1</v>
      </c>
      <c r="AQ16" s="27">
        <v>5</v>
      </c>
      <c r="AR16" s="27">
        <v>0</v>
      </c>
      <c r="AS16" s="27">
        <f t="shared" si="17"/>
        <v>100</v>
      </c>
      <c r="AT16" s="27">
        <f t="shared" si="18"/>
        <v>50</v>
      </c>
      <c r="AU16" s="16">
        <f t="shared" si="19"/>
        <v>8.333333333333334</v>
      </c>
      <c r="AV16" s="35">
        <f t="shared" si="20"/>
        <v>3.5833333333333335</v>
      </c>
      <c r="AW16" s="27">
        <f t="shared" si="21"/>
        <v>12</v>
      </c>
      <c r="AX16" s="27">
        <v>12</v>
      </c>
      <c r="AY16" s="27">
        <v>1</v>
      </c>
      <c r="AZ16" s="27">
        <v>5</v>
      </c>
      <c r="BA16" s="27">
        <v>0</v>
      </c>
      <c r="BB16" s="27">
        <f t="shared" si="22"/>
        <v>100</v>
      </c>
      <c r="BC16" s="27">
        <f t="shared" si="23"/>
        <v>50</v>
      </c>
      <c r="BD16" s="16">
        <f t="shared" si="1"/>
        <v>8.333333333333334</v>
      </c>
      <c r="BE16" s="35">
        <f t="shared" si="24"/>
        <v>3.5833333333333335</v>
      </c>
      <c r="BF16" s="25" t="s">
        <v>64</v>
      </c>
    </row>
    <row r="17" spans="1:58" ht="12.75">
      <c r="A17" s="25" t="s">
        <v>65</v>
      </c>
      <c r="B17" s="26">
        <v>100</v>
      </c>
      <c r="C17" s="26">
        <v>69</v>
      </c>
      <c r="D17" s="26">
        <v>14</v>
      </c>
      <c r="E17" s="27">
        <f t="shared" si="2"/>
        <v>14</v>
      </c>
      <c r="F17" s="27">
        <v>0</v>
      </c>
      <c r="G17" s="27">
        <v>0</v>
      </c>
      <c r="H17" s="27">
        <v>14</v>
      </c>
      <c r="I17" s="27">
        <v>3</v>
      </c>
      <c r="J17" s="27">
        <v>7</v>
      </c>
      <c r="K17" s="27">
        <v>0</v>
      </c>
      <c r="L17" s="14">
        <f t="shared" si="3"/>
        <v>100</v>
      </c>
      <c r="M17" s="39">
        <f t="shared" si="4"/>
        <v>71.42857142857143</v>
      </c>
      <c r="N17" s="15">
        <f t="shared" si="5"/>
        <v>21.428571428571427</v>
      </c>
      <c r="O17" s="35">
        <f t="shared" si="6"/>
        <v>3.9285714285714284</v>
      </c>
      <c r="P17" s="27">
        <f t="shared" si="7"/>
        <v>13</v>
      </c>
      <c r="Q17" s="27">
        <v>0</v>
      </c>
      <c r="R17" s="27">
        <v>1</v>
      </c>
      <c r="S17" s="27">
        <v>13</v>
      </c>
      <c r="T17" s="27">
        <v>2</v>
      </c>
      <c r="U17" s="27">
        <v>6</v>
      </c>
      <c r="V17" s="27">
        <v>0</v>
      </c>
      <c r="W17" s="14">
        <f t="shared" si="8"/>
        <v>100</v>
      </c>
      <c r="X17" s="67">
        <f t="shared" si="9"/>
        <v>61.53846153846154</v>
      </c>
      <c r="Y17" s="15">
        <f t="shared" si="10"/>
        <v>15.384615384615385</v>
      </c>
      <c r="Z17" s="35">
        <f t="shared" si="11"/>
        <v>3.769230769230769</v>
      </c>
      <c r="AA17" s="27">
        <f t="shared" si="12"/>
        <v>13</v>
      </c>
      <c r="AB17" s="27">
        <v>0</v>
      </c>
      <c r="AC17" s="27">
        <v>0</v>
      </c>
      <c r="AD17" s="27">
        <v>13</v>
      </c>
      <c r="AE17" s="27">
        <v>2</v>
      </c>
      <c r="AF17" s="27">
        <v>5</v>
      </c>
      <c r="AG17" s="27">
        <v>1</v>
      </c>
      <c r="AH17" s="14">
        <f t="shared" si="13"/>
        <v>92.3076923076923</v>
      </c>
      <c r="AI17" s="27">
        <f t="shared" si="14"/>
        <v>53.84615384615385</v>
      </c>
      <c r="AJ17" s="15">
        <f t="shared" si="15"/>
        <v>15.384615384615385</v>
      </c>
      <c r="AK17" s="35">
        <f t="shared" si="16"/>
        <v>3.6153846153846154</v>
      </c>
      <c r="AL17" s="27">
        <f t="shared" si="0"/>
        <v>13</v>
      </c>
      <c r="AM17" s="27">
        <v>0</v>
      </c>
      <c r="AN17" s="27">
        <v>0</v>
      </c>
      <c r="AO17" s="27">
        <v>13</v>
      </c>
      <c r="AP17" s="27">
        <v>1</v>
      </c>
      <c r="AQ17" s="27">
        <v>7</v>
      </c>
      <c r="AR17" s="27">
        <v>0</v>
      </c>
      <c r="AS17" s="27">
        <f t="shared" si="17"/>
        <v>100</v>
      </c>
      <c r="AT17" s="27">
        <f t="shared" si="18"/>
        <v>61.53846153846154</v>
      </c>
      <c r="AU17" s="16">
        <f t="shared" si="19"/>
        <v>7.6923076923076925</v>
      </c>
      <c r="AV17" s="35">
        <f t="shared" si="20"/>
        <v>3.6923076923076925</v>
      </c>
      <c r="AW17" s="27">
        <f t="shared" si="21"/>
        <v>13</v>
      </c>
      <c r="AX17" s="27">
        <v>13</v>
      </c>
      <c r="AY17" s="27">
        <v>2</v>
      </c>
      <c r="AZ17" s="27">
        <v>6</v>
      </c>
      <c r="BA17" s="27">
        <v>0</v>
      </c>
      <c r="BB17" s="27">
        <f t="shared" si="22"/>
        <v>100</v>
      </c>
      <c r="BC17" s="27">
        <f t="shared" si="23"/>
        <v>61.53846153846154</v>
      </c>
      <c r="BD17" s="16">
        <f t="shared" si="1"/>
        <v>15.384615384615385</v>
      </c>
      <c r="BE17" s="35">
        <f t="shared" si="24"/>
        <v>3.769230769230769</v>
      </c>
      <c r="BF17" s="25" t="s">
        <v>65</v>
      </c>
    </row>
    <row r="18" spans="1:58" ht="12.75">
      <c r="A18" s="25" t="s">
        <v>85</v>
      </c>
      <c r="B18" s="26" t="s">
        <v>69</v>
      </c>
      <c r="C18" s="26" t="s">
        <v>69</v>
      </c>
      <c r="D18" s="26">
        <v>12</v>
      </c>
      <c r="E18" s="27">
        <f t="shared" si="2"/>
        <v>12</v>
      </c>
      <c r="F18" s="27"/>
      <c r="G18" s="27"/>
      <c r="H18" s="27"/>
      <c r="I18" s="27"/>
      <c r="J18" s="27"/>
      <c r="K18" s="27"/>
      <c r="L18" s="14"/>
      <c r="M18" s="39"/>
      <c r="N18" s="15">
        <f t="shared" si="5"/>
        <v>0</v>
      </c>
      <c r="O18" s="35"/>
      <c r="P18" s="27">
        <f t="shared" si="7"/>
        <v>11</v>
      </c>
      <c r="Q18" s="27">
        <v>0</v>
      </c>
      <c r="R18" s="27">
        <v>1</v>
      </c>
      <c r="S18" s="27">
        <v>11</v>
      </c>
      <c r="T18" s="27">
        <v>2</v>
      </c>
      <c r="U18" s="27">
        <v>3</v>
      </c>
      <c r="V18" s="27">
        <v>0</v>
      </c>
      <c r="W18" s="14">
        <f t="shared" si="8"/>
        <v>100</v>
      </c>
      <c r="X18" s="67">
        <f t="shared" si="9"/>
        <v>45.45454545454545</v>
      </c>
      <c r="Y18" s="15">
        <f t="shared" si="10"/>
        <v>18.181818181818183</v>
      </c>
      <c r="Z18" s="35">
        <f t="shared" si="11"/>
        <v>3.6363636363636362</v>
      </c>
      <c r="AA18" s="27">
        <f t="shared" si="12"/>
        <v>11</v>
      </c>
      <c r="AB18" s="27"/>
      <c r="AC18" s="27"/>
      <c r="AD18" s="27"/>
      <c r="AE18" s="27"/>
      <c r="AF18" s="27"/>
      <c r="AG18" s="27"/>
      <c r="AH18" s="14"/>
      <c r="AI18" s="27"/>
      <c r="AJ18" s="15">
        <f t="shared" si="15"/>
        <v>0</v>
      </c>
      <c r="AK18" s="35"/>
      <c r="AL18" s="27">
        <f t="shared" si="0"/>
        <v>11</v>
      </c>
      <c r="AM18" s="27"/>
      <c r="AN18" s="27"/>
      <c r="AO18" s="27"/>
      <c r="AP18" s="27"/>
      <c r="AQ18" s="27"/>
      <c r="AR18" s="27"/>
      <c r="AS18" s="27"/>
      <c r="AT18" s="27"/>
      <c r="AU18" s="16">
        <f t="shared" si="19"/>
        <v>0</v>
      </c>
      <c r="AV18" s="35"/>
      <c r="AW18" s="27">
        <f t="shared" si="21"/>
        <v>11</v>
      </c>
      <c r="AX18" s="27"/>
      <c r="AY18" s="27"/>
      <c r="AZ18" s="27"/>
      <c r="BA18" s="27"/>
      <c r="BB18" s="27"/>
      <c r="BC18" s="27"/>
      <c r="BD18" s="16">
        <f t="shared" si="1"/>
        <v>0</v>
      </c>
      <c r="BE18" s="35"/>
      <c r="BF18" s="25" t="s">
        <v>66</v>
      </c>
    </row>
    <row r="19" spans="1:58" ht="12.75">
      <c r="A19" s="25" t="s">
        <v>66</v>
      </c>
      <c r="B19" s="26" t="s">
        <v>69</v>
      </c>
      <c r="C19" s="26" t="s">
        <v>69</v>
      </c>
      <c r="D19" s="26">
        <v>14</v>
      </c>
      <c r="E19" s="27">
        <f t="shared" si="2"/>
        <v>14</v>
      </c>
      <c r="F19" s="27"/>
      <c r="G19" s="27"/>
      <c r="H19" s="27"/>
      <c r="I19" s="27"/>
      <c r="J19" s="27"/>
      <c r="K19" s="27"/>
      <c r="L19" s="14"/>
      <c r="M19" s="39"/>
      <c r="N19" s="15">
        <f t="shared" si="5"/>
        <v>0</v>
      </c>
      <c r="O19" s="35"/>
      <c r="P19" s="27">
        <f t="shared" si="7"/>
        <v>14</v>
      </c>
      <c r="Q19" s="27">
        <v>0</v>
      </c>
      <c r="R19" s="27">
        <v>0</v>
      </c>
      <c r="S19" s="27">
        <v>14</v>
      </c>
      <c r="T19" s="27">
        <v>2</v>
      </c>
      <c r="U19" s="27">
        <v>13</v>
      </c>
      <c r="V19" s="27">
        <v>0</v>
      </c>
      <c r="W19" s="14">
        <f t="shared" si="8"/>
        <v>100</v>
      </c>
      <c r="X19" s="67">
        <f t="shared" si="9"/>
        <v>107.14285714285714</v>
      </c>
      <c r="Y19" s="15">
        <f t="shared" si="10"/>
        <v>14.285714285714286</v>
      </c>
      <c r="Z19" s="35">
        <f t="shared" si="11"/>
        <v>4.214285714285714</v>
      </c>
      <c r="AA19" s="27">
        <f t="shared" si="12"/>
        <v>14</v>
      </c>
      <c r="AB19" s="27"/>
      <c r="AC19" s="27"/>
      <c r="AD19" s="27"/>
      <c r="AE19" s="27"/>
      <c r="AF19" s="27"/>
      <c r="AG19" s="27"/>
      <c r="AH19" s="14"/>
      <c r="AI19" s="27"/>
      <c r="AJ19" s="15">
        <f t="shared" si="15"/>
        <v>0</v>
      </c>
      <c r="AK19" s="35"/>
      <c r="AL19" s="27">
        <f t="shared" si="0"/>
        <v>14</v>
      </c>
      <c r="AM19" s="27"/>
      <c r="AN19" s="27"/>
      <c r="AO19" s="27"/>
      <c r="AP19" s="27"/>
      <c r="AQ19" s="27"/>
      <c r="AR19" s="27"/>
      <c r="AS19" s="27"/>
      <c r="AT19" s="27"/>
      <c r="AU19" s="16">
        <f t="shared" si="19"/>
        <v>0</v>
      </c>
      <c r="AV19" s="35"/>
      <c r="AW19" s="27">
        <f t="shared" si="21"/>
        <v>14</v>
      </c>
      <c r="AX19" s="27"/>
      <c r="AY19" s="27"/>
      <c r="AZ19" s="27"/>
      <c r="BA19" s="27"/>
      <c r="BB19" s="27"/>
      <c r="BC19" s="27"/>
      <c r="BD19" s="16">
        <f t="shared" si="1"/>
        <v>0</v>
      </c>
      <c r="BE19" s="35"/>
      <c r="BF19" s="25" t="s">
        <v>67</v>
      </c>
    </row>
    <row r="20" spans="1:58" ht="12.75">
      <c r="A20" s="25" t="s">
        <v>86</v>
      </c>
      <c r="B20" s="26" t="s">
        <v>69</v>
      </c>
      <c r="C20" s="26" t="s">
        <v>69</v>
      </c>
      <c r="D20" s="26">
        <v>16</v>
      </c>
      <c r="E20" s="27">
        <f t="shared" si="2"/>
        <v>16</v>
      </c>
      <c r="F20" s="27"/>
      <c r="G20" s="27"/>
      <c r="H20" s="27"/>
      <c r="I20" s="27"/>
      <c r="J20" s="27"/>
      <c r="K20" s="27"/>
      <c r="L20" s="14"/>
      <c r="M20" s="39"/>
      <c r="N20" s="15">
        <f t="shared" si="5"/>
        <v>0</v>
      </c>
      <c r="O20" s="35"/>
      <c r="P20" s="27">
        <f t="shared" si="7"/>
        <v>16</v>
      </c>
      <c r="Q20" s="27">
        <v>0</v>
      </c>
      <c r="R20" s="27">
        <v>0</v>
      </c>
      <c r="S20" s="27">
        <v>16</v>
      </c>
      <c r="T20" s="27">
        <v>3</v>
      </c>
      <c r="U20" s="27">
        <v>4</v>
      </c>
      <c r="V20" s="27">
        <v>0</v>
      </c>
      <c r="W20" s="14">
        <f t="shared" si="8"/>
        <v>100</v>
      </c>
      <c r="X20" s="67">
        <f t="shared" si="9"/>
        <v>43.75</v>
      </c>
      <c r="Y20" s="15">
        <f t="shared" si="10"/>
        <v>18.75</v>
      </c>
      <c r="Z20" s="35">
        <f t="shared" si="11"/>
        <v>3.625</v>
      </c>
      <c r="AA20" s="27">
        <f t="shared" si="12"/>
        <v>16</v>
      </c>
      <c r="AB20" s="27"/>
      <c r="AC20" s="27"/>
      <c r="AD20" s="27"/>
      <c r="AE20" s="27"/>
      <c r="AF20" s="27"/>
      <c r="AG20" s="27"/>
      <c r="AH20" s="14"/>
      <c r="AI20" s="27"/>
      <c r="AJ20" s="15">
        <f t="shared" si="15"/>
        <v>0</v>
      </c>
      <c r="AK20" s="35"/>
      <c r="AL20" s="27">
        <f t="shared" si="0"/>
        <v>14</v>
      </c>
      <c r="AM20" s="27">
        <v>0</v>
      </c>
      <c r="AN20" s="27">
        <v>2</v>
      </c>
      <c r="AO20" s="27">
        <v>14</v>
      </c>
      <c r="AP20" s="27">
        <v>4</v>
      </c>
      <c r="AQ20" s="27">
        <v>5</v>
      </c>
      <c r="AR20" s="27">
        <v>0</v>
      </c>
      <c r="AS20" s="27">
        <f>(AO20-AR20)*100/AO20</f>
        <v>100</v>
      </c>
      <c r="AT20" s="27">
        <f>(AQ20+AP20)*100/AO20</f>
        <v>64.28571428571429</v>
      </c>
      <c r="AU20" s="16">
        <f t="shared" si="19"/>
        <v>28.571428571428573</v>
      </c>
      <c r="AV20" s="35">
        <f t="shared" si="20"/>
        <v>3.9285714285714284</v>
      </c>
      <c r="AW20" s="27">
        <f t="shared" si="21"/>
        <v>14</v>
      </c>
      <c r="AX20" s="27">
        <v>14</v>
      </c>
      <c r="AY20" s="27">
        <v>4</v>
      </c>
      <c r="AZ20" s="27">
        <v>5</v>
      </c>
      <c r="BA20" s="27">
        <v>0</v>
      </c>
      <c r="BB20" s="27">
        <f>(AX20-BA20)*100/AX20</f>
        <v>100</v>
      </c>
      <c r="BC20" s="27">
        <f>(AZ20+AY20)*100/AX20</f>
        <v>64.28571428571429</v>
      </c>
      <c r="BD20" s="16">
        <f t="shared" si="1"/>
        <v>28.571428571428573</v>
      </c>
      <c r="BE20" s="35">
        <f t="shared" si="24"/>
        <v>3.9285714285714284</v>
      </c>
      <c r="BF20" s="25" t="s">
        <v>86</v>
      </c>
    </row>
    <row r="21" spans="1:58" ht="12.75">
      <c r="A21" s="25" t="s">
        <v>68</v>
      </c>
      <c r="B21" s="26">
        <v>100</v>
      </c>
      <c r="C21" s="26">
        <v>35</v>
      </c>
      <c r="D21" s="26">
        <v>17</v>
      </c>
      <c r="E21" s="27">
        <f t="shared" si="2"/>
        <v>17</v>
      </c>
      <c r="F21" s="27"/>
      <c r="G21" s="27"/>
      <c r="H21" s="27"/>
      <c r="I21" s="27"/>
      <c r="J21" s="27"/>
      <c r="K21" s="27"/>
      <c r="L21" s="14"/>
      <c r="M21" s="39"/>
      <c r="N21" s="15">
        <f t="shared" si="5"/>
        <v>0</v>
      </c>
      <c r="O21" s="35"/>
      <c r="P21" s="27">
        <f t="shared" si="7"/>
        <v>17</v>
      </c>
      <c r="Q21" s="27">
        <v>0</v>
      </c>
      <c r="R21" s="27"/>
      <c r="S21" s="27">
        <v>17</v>
      </c>
      <c r="T21" s="27">
        <v>2</v>
      </c>
      <c r="U21" s="27">
        <v>4</v>
      </c>
      <c r="V21" s="27">
        <v>1</v>
      </c>
      <c r="W21" s="14">
        <f t="shared" si="8"/>
        <v>94.11764705882354</v>
      </c>
      <c r="X21" s="67">
        <f t="shared" si="9"/>
        <v>35.294117647058826</v>
      </c>
      <c r="Y21" s="15">
        <f t="shared" si="10"/>
        <v>11.764705882352942</v>
      </c>
      <c r="Z21" s="35">
        <f t="shared" si="11"/>
        <v>3.411764705882353</v>
      </c>
      <c r="AA21" s="27">
        <f t="shared" si="12"/>
        <v>17</v>
      </c>
      <c r="AB21" s="27"/>
      <c r="AC21" s="27"/>
      <c r="AD21" s="27"/>
      <c r="AE21" s="27"/>
      <c r="AF21" s="27"/>
      <c r="AG21" s="27"/>
      <c r="AH21" s="14"/>
      <c r="AI21" s="27"/>
      <c r="AJ21" s="15">
        <f t="shared" si="15"/>
        <v>0</v>
      </c>
      <c r="AK21" s="35"/>
      <c r="AL21" s="27">
        <f t="shared" si="0"/>
        <v>17</v>
      </c>
      <c r="AM21" s="27">
        <v>0</v>
      </c>
      <c r="AN21" s="27">
        <v>0</v>
      </c>
      <c r="AO21" s="27">
        <v>12</v>
      </c>
      <c r="AP21" s="27">
        <v>2</v>
      </c>
      <c r="AQ21" s="27">
        <v>9</v>
      </c>
      <c r="AR21" s="27">
        <v>0</v>
      </c>
      <c r="AS21" s="27">
        <f t="shared" si="17"/>
        <v>100</v>
      </c>
      <c r="AT21" s="27">
        <f t="shared" si="18"/>
        <v>91.66666666666667</v>
      </c>
      <c r="AU21" s="16">
        <f t="shared" si="19"/>
        <v>11.764705882352942</v>
      </c>
      <c r="AV21" s="35">
        <f t="shared" si="20"/>
        <v>4.916666666666667</v>
      </c>
      <c r="AW21" s="27">
        <f t="shared" si="21"/>
        <v>17</v>
      </c>
      <c r="AX21" s="27">
        <v>17</v>
      </c>
      <c r="AY21" s="27">
        <v>2</v>
      </c>
      <c r="AZ21" s="27">
        <v>7</v>
      </c>
      <c r="BA21" s="27">
        <v>0</v>
      </c>
      <c r="BB21" s="27">
        <f t="shared" si="22"/>
        <v>100</v>
      </c>
      <c r="BC21" s="27">
        <f t="shared" si="23"/>
        <v>52.94117647058823</v>
      </c>
      <c r="BD21" s="16">
        <f t="shared" si="1"/>
        <v>11.764705882352942</v>
      </c>
      <c r="BE21" s="35">
        <f t="shared" si="24"/>
        <v>3.6470588235294117</v>
      </c>
      <c r="BF21" s="25" t="s">
        <v>68</v>
      </c>
    </row>
    <row r="22" spans="1:60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40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8"/>
      <c r="BF22" s="17"/>
      <c r="BG22" s="18"/>
      <c r="BH22" s="18"/>
    </row>
    <row r="23" spans="1:58" ht="12.75">
      <c r="A23" s="37" t="s">
        <v>50</v>
      </c>
      <c r="B23" s="27">
        <f>AVERAGE(B5:B21)</f>
        <v>100</v>
      </c>
      <c r="C23" s="27">
        <f>AVERAGE(C9:C21)</f>
        <v>61</v>
      </c>
      <c r="D23" s="27">
        <f>SUM(D5:D21)</f>
        <v>313</v>
      </c>
      <c r="E23" s="27">
        <f aca="true" t="shared" si="25" ref="E23:K23">SUM(E5:E21)</f>
        <v>314</v>
      </c>
      <c r="F23" s="27">
        <f t="shared" si="25"/>
        <v>1</v>
      </c>
      <c r="G23" s="27">
        <f t="shared" si="25"/>
        <v>1</v>
      </c>
      <c r="H23" s="27">
        <f t="shared" si="25"/>
        <v>255</v>
      </c>
      <c r="I23" s="27">
        <f t="shared" si="25"/>
        <v>31</v>
      </c>
      <c r="J23" s="27">
        <f>SUM(J5:J21)</f>
        <v>123</v>
      </c>
      <c r="K23" s="27">
        <f t="shared" si="25"/>
        <v>3</v>
      </c>
      <c r="L23" s="38">
        <f>AVERAGE(L5:L17)</f>
        <v>98.3884705038551</v>
      </c>
      <c r="M23" s="41">
        <f>AVERAGE(M5:M17)</f>
        <v>61.32291782291782</v>
      </c>
      <c r="N23" s="15">
        <f>I23*100/SUM(D5:D17)</f>
        <v>12.204724409448819</v>
      </c>
      <c r="O23" s="35">
        <f>AVERAGE(O5:O17)</f>
        <v>3.7322218095295017</v>
      </c>
      <c r="P23" s="27">
        <f aca="true" t="shared" si="26" ref="P23:V23">SUM(P5:P21)</f>
        <v>312</v>
      </c>
      <c r="Q23" s="27">
        <f t="shared" si="26"/>
        <v>3</v>
      </c>
      <c r="R23" s="27">
        <f t="shared" si="26"/>
        <v>5</v>
      </c>
      <c r="S23" s="27">
        <f t="shared" si="26"/>
        <v>312</v>
      </c>
      <c r="T23" s="27">
        <f t="shared" si="26"/>
        <v>47</v>
      </c>
      <c r="U23" s="27">
        <f t="shared" si="26"/>
        <v>135</v>
      </c>
      <c r="V23" s="27">
        <f t="shared" si="26"/>
        <v>1</v>
      </c>
      <c r="W23" s="66">
        <f>AVERAGE(W5:W21)</f>
        <v>99.65397923875432</v>
      </c>
      <c r="X23" s="66">
        <f>AVERAGE(X5:X21)</f>
        <v>59.827180028737125</v>
      </c>
      <c r="Y23" s="15">
        <f>T23*100/P23</f>
        <v>15.064102564102564</v>
      </c>
      <c r="Z23" s="35">
        <f>AVERAGE(Z5:Z21)</f>
        <v>3.7468087506495813</v>
      </c>
      <c r="AA23" s="27">
        <f>SUM(AA5:AA17)</f>
        <v>253</v>
      </c>
      <c r="AB23" s="27">
        <f aca="true" t="shared" si="27" ref="AB23:AG23">SUM(AB5:AB21)</f>
        <v>3</v>
      </c>
      <c r="AC23" s="27">
        <f t="shared" si="27"/>
        <v>4</v>
      </c>
      <c r="AD23" s="27">
        <f t="shared" si="27"/>
        <v>251</v>
      </c>
      <c r="AE23" s="27">
        <f>SUM(AE5:AE18)</f>
        <v>23</v>
      </c>
      <c r="AF23" s="27">
        <f t="shared" si="27"/>
        <v>121</v>
      </c>
      <c r="AG23" s="27">
        <f t="shared" si="27"/>
        <v>7</v>
      </c>
      <c r="AH23" s="38">
        <f>AVERAGE(AH5:AH17)</f>
        <v>96.1841043571813</v>
      </c>
      <c r="AI23" s="38">
        <f>AVERAGE(AI5:AI17)</f>
        <v>55.63600279319342</v>
      </c>
      <c r="AJ23" s="15">
        <f>AE23*100/SUM(AD8:AD17)</f>
        <v>13.142857142857142</v>
      </c>
      <c r="AK23" s="35">
        <f>AVERAGE(AK5:AK17)</f>
        <v>3.6280135667008575</v>
      </c>
      <c r="AL23" s="27">
        <f>SUM(AL5:AL17)+AL20+AL21</f>
        <v>284</v>
      </c>
      <c r="AM23" s="27">
        <f aca="true" t="shared" si="28" ref="AM23:AR23">SUM(AM5:AM21)</f>
        <v>1</v>
      </c>
      <c r="AN23" s="27">
        <f t="shared" si="28"/>
        <v>3</v>
      </c>
      <c r="AO23" s="27">
        <f t="shared" si="28"/>
        <v>279</v>
      </c>
      <c r="AP23" s="27">
        <f t="shared" si="28"/>
        <v>36</v>
      </c>
      <c r="AQ23" s="27">
        <f t="shared" si="28"/>
        <v>130</v>
      </c>
      <c r="AR23" s="27">
        <f t="shared" si="28"/>
        <v>1</v>
      </c>
      <c r="AS23" s="38">
        <f>AVERAGE(AS5:AS21)</f>
        <v>99.73333333333333</v>
      </c>
      <c r="AT23" s="38">
        <f>AVERAGE(AT5:AT21)</f>
        <v>59.292313780122825</v>
      </c>
      <c r="AU23" s="15">
        <f>AP23*100/AL23</f>
        <v>12.67605633802817</v>
      </c>
      <c r="AV23" s="35">
        <f>AVERAGE(AV5:AV21)</f>
        <v>3.771800796090652</v>
      </c>
      <c r="AW23" s="27">
        <f>SUM(AW5:AW17)+AW20+AW21</f>
        <v>284</v>
      </c>
      <c r="AX23" s="27">
        <f>SUM(AX5:AX21)</f>
        <v>284</v>
      </c>
      <c r="AY23" s="27">
        <f>SUM(AY5:AY21)</f>
        <v>42</v>
      </c>
      <c r="AZ23" s="27">
        <f>SUM(AZ5:AZ21)</f>
        <v>134</v>
      </c>
      <c r="BA23" s="27">
        <f>SUM(BA5:BA21)</f>
        <v>0</v>
      </c>
      <c r="BB23" s="38">
        <f>AVERAGE(BB5:BB21)</f>
        <v>100</v>
      </c>
      <c r="BC23" s="38">
        <f>AVERAGE(BC5:BC21)</f>
        <v>60.85962162620305</v>
      </c>
      <c r="BD23" s="15">
        <f>AY23*100/AW23</f>
        <v>14.788732394366198</v>
      </c>
      <c r="BE23" s="35">
        <f>AVERAGE(BE5:BE21)</f>
        <v>3.759461848561593</v>
      </c>
      <c r="BF23" s="37" t="s">
        <v>50</v>
      </c>
    </row>
    <row r="24" spans="1:60" ht="12.75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8"/>
      <c r="BF24" s="18"/>
      <c r="BG24" s="18"/>
      <c r="BH24" s="18"/>
    </row>
    <row r="29" ht="12.75">
      <c r="C29" s="8"/>
    </row>
    <row r="30" ht="12.75">
      <c r="R30" s="8"/>
    </row>
  </sheetData>
  <sheetProtection/>
  <mergeCells count="9">
    <mergeCell ref="BF3:BF4"/>
    <mergeCell ref="P3:Y3"/>
    <mergeCell ref="AA3:AJ3"/>
    <mergeCell ref="AL3:AU3"/>
    <mergeCell ref="AW3:BD3"/>
    <mergeCell ref="A3:A4"/>
    <mergeCell ref="B3:C3"/>
    <mergeCell ref="D3:D4"/>
    <mergeCell ref="E3:N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Windows User</cp:lastModifiedBy>
  <cp:lastPrinted>2015-04-20T04:14:09Z</cp:lastPrinted>
  <dcterms:created xsi:type="dcterms:W3CDTF">2009-08-11T06:27:26Z</dcterms:created>
  <dcterms:modified xsi:type="dcterms:W3CDTF">2015-08-05T06:17:28Z</dcterms:modified>
  <cp:category/>
  <cp:version/>
  <cp:contentType/>
  <cp:contentStatus/>
</cp:coreProperties>
</file>